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5.175.2\contratos\5. PT ANACONA\4. AÑO 2022\1. DERECHO A TURNO 2022\5. MAYO\"/>
    </mc:Choice>
  </mc:AlternateContent>
  <xr:revisionPtr revIDLastSave="0" documentId="13_ncr:1_{5FA1C440-0EF4-4A11-9A10-F5BB027B9878}" xr6:coauthVersionLast="47" xr6:coauthVersionMax="47" xr10:uidLastSave="{00000000-0000-0000-0000-000000000000}"/>
  <bookViews>
    <workbookView xWindow="-120" yWindow="-120" windowWidth="29040" windowHeight="15840" tabRatio="910" activeTab="2" xr2:uid="{00000000-000D-0000-FFFF-FFFF00000000}"/>
  </bookViews>
  <sheets>
    <sheet name="R-10" sheetId="13" r:id="rId1"/>
    <sheet name="P-R10" sheetId="42" state="hidden" r:id="rId2"/>
    <sheet name="R-16" sheetId="45" r:id="rId3"/>
    <sheet name="P-R16" sheetId="46" state="hidden" r:id="rId4"/>
    <sheet name="SAP" sheetId="22" state="hidden" r:id="rId5"/>
    <sheet name="DATOS MAESTROS " sheetId="20" state="hidden" r:id="rId6"/>
    <sheet name="SIMULADOR " sheetId="47" state="hidden" r:id="rId7"/>
  </sheets>
  <definedNames>
    <definedName name="_xlnm._FilterDatabase" localSheetId="5" hidden="1">'DATOS MAESTROS '!$A$1:$AP$156</definedName>
    <definedName name="_xlnm._FilterDatabase" localSheetId="0" hidden="1">'R-10'!$A$8:$O$551</definedName>
    <definedName name="_xlnm._FilterDatabase" localSheetId="2" hidden="1">'R-16'!$A$8:$O$582</definedName>
    <definedName name="_xlnm._FilterDatabase" localSheetId="4" hidden="1">SAP!$B$2:$G$3</definedName>
    <definedName name="_xlnm.Print_Area" localSheetId="5">'DATOS MAESTROS '!$A$1:$AE$35</definedName>
    <definedName name="DATOS">'DATOS MAESTROS '!$A$1:$AP$156</definedName>
    <definedName name="PLANILLAR10" localSheetId="1">'P-R10'!$A$1:$I$57</definedName>
    <definedName name="PLANILLAR10" localSheetId="3">'P-R16'!$A$1:$I$57</definedName>
    <definedName name="RECUR10" localSheetId="2">'R-16'!$A$8:$Q$580</definedName>
    <definedName name="RECUR10">'R-10'!$A$8:$U$549</definedName>
    <definedName name="RECUR16">'R-16'!$A$8:$U$582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3" l="1"/>
  <c r="O18" i="45"/>
  <c r="O19" i="45"/>
  <c r="O20" i="45"/>
  <c r="O21" i="45"/>
  <c r="O22" i="45"/>
  <c r="O23" i="45"/>
  <c r="O24" i="45"/>
  <c r="O25" i="45"/>
  <c r="O26" i="45"/>
  <c r="O27" i="45"/>
  <c r="O28" i="45"/>
  <c r="O29" i="45"/>
  <c r="O30" i="45"/>
  <c r="O31" i="45"/>
  <c r="O32" i="45"/>
  <c r="O33" i="45"/>
  <c r="O34" i="45"/>
  <c r="O35" i="45"/>
  <c r="O36" i="45"/>
  <c r="O37" i="45"/>
  <c r="O38" i="45"/>
  <c r="O39" i="45"/>
  <c r="O40" i="45"/>
  <c r="O41" i="45"/>
  <c r="O42" i="45"/>
  <c r="O43" i="45"/>
  <c r="O44" i="45"/>
  <c r="O45" i="45"/>
  <c r="O46" i="45"/>
  <c r="O47" i="45"/>
  <c r="O48" i="45"/>
  <c r="O49" i="45"/>
  <c r="O50" i="45"/>
  <c r="O51" i="45"/>
  <c r="O52" i="45"/>
  <c r="O53" i="45"/>
  <c r="O54" i="45"/>
  <c r="O55" i="45"/>
  <c r="O56" i="45"/>
  <c r="O57" i="45"/>
  <c r="O58" i="45"/>
  <c r="O59" i="45"/>
  <c r="O60" i="45"/>
  <c r="O61" i="45"/>
  <c r="O62" i="45"/>
  <c r="O63" i="45"/>
  <c r="O64" i="45"/>
  <c r="O65" i="45"/>
  <c r="O66" i="45"/>
  <c r="O67" i="45"/>
  <c r="O68" i="45"/>
  <c r="O69" i="45"/>
  <c r="O70" i="45"/>
  <c r="O71" i="45"/>
  <c r="O72" i="45"/>
  <c r="O73" i="45"/>
  <c r="O74" i="45"/>
  <c r="O75" i="45"/>
  <c r="O76" i="45"/>
  <c r="O77" i="45"/>
  <c r="O78" i="45"/>
  <c r="O79" i="45"/>
  <c r="O80" i="45"/>
  <c r="O81" i="45"/>
  <c r="O82" i="45"/>
  <c r="O83" i="45"/>
  <c r="O84" i="45"/>
  <c r="O85" i="45"/>
  <c r="O86" i="45"/>
  <c r="O87" i="45"/>
  <c r="O88" i="45"/>
  <c r="O89" i="45"/>
  <c r="O90" i="45"/>
  <c r="O91" i="45"/>
  <c r="O92" i="45"/>
  <c r="O93" i="45"/>
  <c r="O94" i="45"/>
  <c r="O95" i="45"/>
  <c r="O96" i="45"/>
  <c r="O97" i="45"/>
  <c r="O98" i="45"/>
  <c r="O99" i="45"/>
  <c r="O100" i="45"/>
  <c r="O101" i="45"/>
  <c r="O102" i="45"/>
  <c r="O103" i="45"/>
  <c r="O104" i="45"/>
  <c r="O105" i="45"/>
  <c r="O106" i="45"/>
  <c r="O107" i="45"/>
  <c r="O108" i="45"/>
  <c r="O109" i="45"/>
  <c r="O110" i="45"/>
  <c r="O111" i="45"/>
  <c r="O112" i="45"/>
  <c r="O113" i="45"/>
  <c r="O114" i="45"/>
  <c r="O115" i="45"/>
  <c r="O116" i="45"/>
  <c r="O117" i="45"/>
  <c r="O118" i="45"/>
  <c r="O119" i="45"/>
  <c r="O120" i="45"/>
  <c r="O121" i="45"/>
  <c r="O122" i="45"/>
  <c r="O123" i="45"/>
  <c r="O124" i="45"/>
  <c r="O125" i="45"/>
  <c r="O126" i="45"/>
  <c r="O127" i="45"/>
  <c r="O128" i="45"/>
  <c r="O129" i="45"/>
  <c r="O130" i="45"/>
  <c r="O131" i="45"/>
  <c r="O132" i="45"/>
  <c r="O133" i="45"/>
  <c r="O134" i="45"/>
  <c r="O135" i="45"/>
  <c r="O136" i="45"/>
  <c r="O137" i="45"/>
  <c r="O138" i="45"/>
  <c r="O139" i="45"/>
  <c r="O140" i="45"/>
  <c r="O141" i="45"/>
  <c r="O142" i="45"/>
  <c r="O143" i="45"/>
  <c r="O144" i="45"/>
  <c r="O145" i="45"/>
  <c r="O146" i="45"/>
  <c r="O147" i="45"/>
  <c r="O148" i="45"/>
  <c r="O149" i="45"/>
  <c r="O150" i="45"/>
  <c r="O151" i="45"/>
  <c r="O152" i="45"/>
  <c r="O153" i="45"/>
  <c r="O154" i="45"/>
  <c r="O155" i="45"/>
  <c r="O156" i="45"/>
  <c r="O157" i="45"/>
  <c r="O158" i="45"/>
  <c r="O159" i="45"/>
  <c r="O160" i="45"/>
  <c r="O161" i="45"/>
  <c r="O162" i="45"/>
  <c r="O163" i="45"/>
  <c r="O164" i="45"/>
  <c r="O165" i="45"/>
  <c r="O166" i="45"/>
  <c r="O167" i="45"/>
  <c r="O168" i="45"/>
  <c r="O169" i="45"/>
  <c r="O170" i="45"/>
  <c r="O171" i="45"/>
  <c r="O172" i="45"/>
  <c r="O173" i="45"/>
  <c r="O174" i="45"/>
  <c r="O175" i="45"/>
  <c r="O176" i="45"/>
  <c r="O177" i="45"/>
  <c r="O178" i="45"/>
  <c r="O179" i="45"/>
  <c r="O180" i="45"/>
  <c r="O181" i="45"/>
  <c r="O182" i="45"/>
  <c r="O183" i="45"/>
  <c r="O184" i="45"/>
  <c r="O185" i="45"/>
  <c r="O186" i="45"/>
  <c r="O187" i="45"/>
  <c r="O188" i="45"/>
  <c r="O189" i="45"/>
  <c r="O190" i="45"/>
  <c r="O191" i="45"/>
  <c r="O192" i="45"/>
  <c r="O193" i="45"/>
  <c r="O194" i="45"/>
  <c r="O195" i="45"/>
  <c r="O196" i="45"/>
  <c r="O197" i="45"/>
  <c r="O198" i="45"/>
  <c r="O199" i="45"/>
  <c r="O200" i="45"/>
  <c r="O201" i="45"/>
  <c r="O202" i="45"/>
  <c r="O203" i="45"/>
  <c r="O204" i="45"/>
  <c r="O205" i="45"/>
  <c r="O206" i="45"/>
  <c r="O207" i="45"/>
  <c r="O208" i="45"/>
  <c r="O209" i="45"/>
  <c r="O210" i="45"/>
  <c r="O211" i="45"/>
  <c r="O212" i="45"/>
  <c r="O213" i="45"/>
  <c r="O214" i="45"/>
  <c r="O215" i="45"/>
  <c r="O216" i="45"/>
  <c r="O217" i="45"/>
  <c r="O218" i="45"/>
  <c r="O219" i="45"/>
  <c r="O220" i="45"/>
  <c r="O221" i="45"/>
  <c r="O222" i="45"/>
  <c r="O223" i="45"/>
  <c r="O224" i="45"/>
  <c r="O225" i="45"/>
  <c r="O226" i="45"/>
  <c r="O227" i="45"/>
  <c r="O228" i="45"/>
  <c r="O229" i="45"/>
  <c r="O230" i="45"/>
  <c r="O231" i="45"/>
  <c r="O232" i="45"/>
  <c r="O233" i="45"/>
  <c r="O234" i="45"/>
  <c r="O235" i="45"/>
  <c r="O236" i="45"/>
  <c r="O237" i="45"/>
  <c r="O238" i="45"/>
  <c r="O239" i="45"/>
  <c r="O240" i="45"/>
  <c r="O241" i="45"/>
  <c r="O242" i="45"/>
  <c r="O243" i="45"/>
  <c r="O244" i="45"/>
  <c r="O245" i="45"/>
  <c r="O246" i="45"/>
  <c r="O247" i="45"/>
  <c r="O248" i="45"/>
  <c r="O249" i="45"/>
  <c r="O250" i="45"/>
  <c r="O251" i="45"/>
  <c r="O252" i="45"/>
  <c r="O253" i="45"/>
  <c r="O254" i="45"/>
  <c r="O255" i="45"/>
  <c r="O256" i="45"/>
  <c r="O257" i="45"/>
  <c r="O258" i="45"/>
  <c r="O259" i="45"/>
  <c r="O260" i="45"/>
  <c r="O261" i="45"/>
  <c r="O262" i="45"/>
  <c r="O263" i="45"/>
  <c r="O264" i="45"/>
  <c r="O265" i="45"/>
  <c r="O266" i="45"/>
  <c r="O267" i="45"/>
  <c r="O268" i="45"/>
  <c r="O269" i="45"/>
  <c r="O270" i="45"/>
  <c r="O271" i="45"/>
  <c r="O272" i="45"/>
  <c r="O273" i="45"/>
  <c r="O274" i="45"/>
  <c r="O275" i="45"/>
  <c r="O276" i="45"/>
  <c r="O277" i="45"/>
  <c r="O278" i="45"/>
  <c r="O279" i="45"/>
  <c r="O280" i="45"/>
  <c r="O281" i="45"/>
  <c r="O282" i="45"/>
  <c r="O283" i="45"/>
  <c r="O284" i="45"/>
  <c r="O285" i="45"/>
  <c r="O286" i="45"/>
  <c r="O287" i="45"/>
  <c r="O288" i="45"/>
  <c r="O289" i="45"/>
  <c r="O290" i="45"/>
  <c r="O291" i="45"/>
  <c r="O292" i="45"/>
  <c r="O293" i="45"/>
  <c r="O294" i="45"/>
  <c r="O295" i="45"/>
  <c r="O296" i="45"/>
  <c r="O297" i="45"/>
  <c r="O298" i="45"/>
  <c r="O299" i="45"/>
  <c r="O300" i="45"/>
  <c r="O301" i="45"/>
  <c r="O302" i="45"/>
  <c r="O303" i="45"/>
  <c r="O304" i="45"/>
  <c r="O305" i="45"/>
  <c r="O306" i="45"/>
  <c r="O307" i="45"/>
  <c r="O308" i="45"/>
  <c r="O309" i="45"/>
  <c r="O310" i="45"/>
  <c r="O311" i="45"/>
  <c r="O312" i="45"/>
  <c r="O313" i="45"/>
  <c r="O314" i="45"/>
  <c r="O315" i="45"/>
  <c r="O316" i="45"/>
  <c r="O317" i="45"/>
  <c r="O318" i="45"/>
  <c r="O319" i="45"/>
  <c r="O320" i="45"/>
  <c r="O321" i="45"/>
  <c r="O322" i="45"/>
  <c r="O323" i="45"/>
  <c r="O324" i="45"/>
  <c r="O325" i="45"/>
  <c r="O326" i="45"/>
  <c r="O327" i="45"/>
  <c r="O328" i="45"/>
  <c r="O329" i="45"/>
  <c r="O330" i="45"/>
  <c r="O331" i="45"/>
  <c r="O332" i="45"/>
  <c r="O333" i="45"/>
  <c r="O334" i="45"/>
  <c r="O335" i="45"/>
  <c r="O336" i="45"/>
  <c r="O337" i="45"/>
  <c r="O338" i="45"/>
  <c r="O339" i="45"/>
  <c r="O340" i="45"/>
  <c r="O341" i="45"/>
  <c r="O342" i="45"/>
  <c r="O343" i="45"/>
  <c r="O344" i="45"/>
  <c r="O345" i="45"/>
  <c r="O346" i="45"/>
  <c r="O347" i="45"/>
  <c r="O348" i="45"/>
  <c r="O349" i="45"/>
  <c r="O350" i="45"/>
  <c r="O351" i="45"/>
  <c r="O352" i="45"/>
  <c r="O353" i="45"/>
  <c r="O354" i="45"/>
  <c r="O355" i="45"/>
  <c r="O356" i="45"/>
  <c r="O357" i="45"/>
  <c r="O358" i="45"/>
  <c r="O359" i="45"/>
  <c r="O360" i="45"/>
  <c r="O361" i="45"/>
  <c r="O362" i="45"/>
  <c r="O363" i="45"/>
  <c r="O364" i="45"/>
  <c r="O365" i="45"/>
  <c r="O366" i="45"/>
  <c r="O367" i="45"/>
  <c r="O368" i="45"/>
  <c r="O369" i="45"/>
  <c r="O370" i="45"/>
  <c r="O371" i="45"/>
  <c r="O372" i="45"/>
  <c r="O373" i="45"/>
  <c r="O374" i="45"/>
  <c r="O375" i="45"/>
  <c r="O376" i="45"/>
  <c r="O377" i="45"/>
  <c r="O378" i="45"/>
  <c r="O379" i="45"/>
  <c r="O380" i="45"/>
  <c r="O381" i="45"/>
  <c r="O382" i="45"/>
  <c r="O383" i="45"/>
  <c r="O384" i="45"/>
  <c r="O385" i="45"/>
  <c r="O386" i="45"/>
  <c r="O387" i="45"/>
  <c r="O388" i="45"/>
  <c r="O389" i="45"/>
  <c r="O390" i="45"/>
  <c r="O391" i="45"/>
  <c r="O392" i="45"/>
  <c r="O393" i="45"/>
  <c r="O394" i="45"/>
  <c r="O395" i="45"/>
  <c r="O396" i="45"/>
  <c r="O397" i="45"/>
  <c r="O398" i="45"/>
  <c r="O399" i="45"/>
  <c r="O400" i="45"/>
  <c r="O401" i="45"/>
  <c r="O402" i="45"/>
  <c r="O403" i="45"/>
  <c r="O404" i="45"/>
  <c r="O405" i="45"/>
  <c r="O406" i="45"/>
  <c r="O407" i="45"/>
  <c r="O408" i="45"/>
  <c r="O409" i="45"/>
  <c r="O410" i="45"/>
  <c r="O411" i="45"/>
  <c r="O412" i="45"/>
  <c r="O413" i="45"/>
  <c r="O414" i="45"/>
  <c r="O415" i="45"/>
  <c r="O416" i="45"/>
  <c r="O417" i="45"/>
  <c r="O418" i="45"/>
  <c r="O419" i="45"/>
  <c r="O420" i="45"/>
  <c r="O421" i="45"/>
  <c r="O422" i="45"/>
  <c r="O423" i="45"/>
  <c r="O424" i="45"/>
  <c r="O425" i="45"/>
  <c r="O426" i="45"/>
  <c r="O427" i="45"/>
  <c r="O428" i="45"/>
  <c r="O429" i="45"/>
  <c r="O430" i="45"/>
  <c r="O431" i="45"/>
  <c r="O432" i="45"/>
  <c r="O433" i="45"/>
  <c r="O434" i="45"/>
  <c r="O435" i="45"/>
  <c r="O436" i="45"/>
  <c r="O437" i="45"/>
  <c r="O438" i="45"/>
  <c r="O439" i="45"/>
  <c r="O440" i="45"/>
  <c r="O441" i="45"/>
  <c r="O442" i="45"/>
  <c r="O443" i="45"/>
  <c r="O444" i="45"/>
  <c r="O445" i="45"/>
  <c r="O446" i="45"/>
  <c r="O447" i="45"/>
  <c r="O448" i="45"/>
  <c r="O449" i="45"/>
  <c r="O450" i="45"/>
  <c r="O451" i="45"/>
  <c r="O452" i="45"/>
  <c r="O453" i="45"/>
  <c r="O454" i="45"/>
  <c r="O455" i="45"/>
  <c r="O456" i="45"/>
  <c r="O457" i="45"/>
  <c r="O458" i="45"/>
  <c r="O459" i="45"/>
  <c r="O460" i="45"/>
  <c r="O461" i="45"/>
  <c r="O462" i="45"/>
  <c r="O463" i="45"/>
  <c r="O464" i="45"/>
  <c r="O465" i="45"/>
  <c r="O466" i="45"/>
  <c r="O467" i="45"/>
  <c r="O468" i="45"/>
  <c r="O469" i="45"/>
  <c r="O470" i="45"/>
  <c r="O471" i="45"/>
  <c r="O472" i="45"/>
  <c r="O473" i="45"/>
  <c r="O474" i="45"/>
  <c r="O475" i="45"/>
  <c r="O476" i="45"/>
  <c r="O477" i="45"/>
  <c r="O478" i="45"/>
  <c r="O479" i="45"/>
  <c r="O480" i="45"/>
  <c r="O481" i="45"/>
  <c r="O482" i="45"/>
  <c r="O483" i="45"/>
  <c r="O484" i="45"/>
  <c r="O485" i="45"/>
  <c r="O486" i="45"/>
  <c r="O487" i="45"/>
  <c r="O488" i="45"/>
  <c r="O489" i="45"/>
  <c r="O490" i="45"/>
  <c r="O491" i="45"/>
  <c r="O492" i="45"/>
  <c r="O493" i="45"/>
  <c r="O494" i="45"/>
  <c r="O495" i="45"/>
  <c r="O496" i="45"/>
  <c r="O497" i="45"/>
  <c r="O498" i="45"/>
  <c r="O499" i="45"/>
  <c r="O500" i="45"/>
  <c r="O501" i="45"/>
  <c r="O502" i="45"/>
  <c r="O503" i="45"/>
  <c r="O504" i="45"/>
  <c r="O505" i="45"/>
  <c r="O506" i="45"/>
  <c r="O507" i="45"/>
  <c r="O508" i="45"/>
  <c r="O509" i="45"/>
  <c r="O510" i="45"/>
  <c r="O511" i="45"/>
  <c r="O512" i="45"/>
  <c r="O513" i="45"/>
  <c r="O514" i="45"/>
  <c r="O515" i="45"/>
  <c r="O516" i="45"/>
  <c r="O517" i="45"/>
  <c r="O518" i="45"/>
  <c r="O519" i="45"/>
  <c r="O520" i="45"/>
  <c r="O521" i="45"/>
  <c r="O522" i="45"/>
  <c r="O523" i="45"/>
  <c r="O524" i="45"/>
  <c r="O525" i="45"/>
  <c r="O526" i="45"/>
  <c r="O527" i="45"/>
  <c r="O528" i="45"/>
  <c r="O529" i="45"/>
  <c r="O530" i="45"/>
  <c r="O531" i="45"/>
  <c r="O532" i="45"/>
  <c r="O533" i="45"/>
  <c r="O534" i="45"/>
  <c r="O535" i="45"/>
  <c r="O536" i="45"/>
  <c r="O537" i="45"/>
  <c r="O538" i="45"/>
  <c r="O539" i="45"/>
  <c r="O540" i="45"/>
  <c r="O541" i="45"/>
  <c r="O542" i="45"/>
  <c r="O543" i="45"/>
  <c r="O544" i="45"/>
  <c r="O545" i="45"/>
  <c r="O546" i="45"/>
  <c r="O547" i="45"/>
  <c r="O548" i="45"/>
  <c r="O549" i="45"/>
  <c r="O550" i="45"/>
  <c r="O551" i="45"/>
  <c r="O552" i="45"/>
  <c r="O553" i="45"/>
  <c r="O554" i="45"/>
  <c r="O555" i="45"/>
  <c r="O556" i="45"/>
  <c r="O557" i="45"/>
  <c r="O558" i="45"/>
  <c r="O559" i="45"/>
  <c r="O560" i="45"/>
  <c r="O561" i="45"/>
  <c r="O562" i="45"/>
  <c r="O563" i="45"/>
  <c r="O564" i="45"/>
  <c r="O565" i="45"/>
  <c r="O566" i="45"/>
  <c r="O567" i="45"/>
  <c r="O568" i="45"/>
  <c r="O569" i="45"/>
  <c r="O570" i="45"/>
  <c r="O571" i="45"/>
  <c r="O572" i="45"/>
  <c r="O573" i="45"/>
  <c r="O574" i="45"/>
  <c r="O575" i="45"/>
  <c r="O576" i="45"/>
  <c r="O577" i="45"/>
  <c r="O578" i="45"/>
  <c r="O17" i="45"/>
  <c r="O10" i="45"/>
  <c r="O11" i="45"/>
  <c r="O12" i="45"/>
  <c r="O13" i="45"/>
  <c r="O14" i="45"/>
  <c r="O15" i="45"/>
  <c r="O16" i="45"/>
  <c r="O9" i="45"/>
  <c r="Q13" i="45" l="1"/>
  <c r="Q11" i="45"/>
  <c r="Q10" i="45"/>
  <c r="Q9" i="45"/>
  <c r="Q12" i="45"/>
  <c r="H99" i="13" l="1"/>
  <c r="H94" i="13" l="1"/>
  <c r="H93" i="13" l="1"/>
  <c r="H45" i="13" l="1"/>
  <c r="Z156" i="20"/>
  <c r="Z155" i="20"/>
  <c r="Z154" i="20"/>
  <c r="Z153" i="20"/>
  <c r="Z152" i="20"/>
  <c r="Z151" i="20"/>
  <c r="Z150" i="20"/>
  <c r="Z149" i="20"/>
  <c r="Z148" i="20"/>
  <c r="Z147" i="20"/>
  <c r="Z146" i="20"/>
  <c r="Z145" i="20"/>
  <c r="Z144" i="20"/>
  <c r="Z143" i="20"/>
  <c r="Z142" i="20"/>
  <c r="Z141" i="20"/>
  <c r="Z140" i="20"/>
  <c r="Z139" i="20"/>
  <c r="Z138" i="20"/>
  <c r="Z137" i="20"/>
  <c r="Z136" i="20"/>
  <c r="Z135" i="20"/>
  <c r="Z134" i="20"/>
  <c r="Z133" i="20"/>
  <c r="Z132" i="20"/>
  <c r="Z131" i="20"/>
  <c r="Z130" i="20"/>
  <c r="Z129" i="20"/>
  <c r="Z128" i="20"/>
  <c r="Z127" i="20"/>
  <c r="Z126" i="20"/>
  <c r="Z125" i="20"/>
  <c r="Z124" i="20"/>
  <c r="Z123" i="20"/>
  <c r="Z122" i="20"/>
  <c r="Z121" i="20"/>
  <c r="Z120" i="20"/>
  <c r="Z119" i="20"/>
  <c r="Z118" i="20"/>
  <c r="Z117" i="20"/>
  <c r="Z116" i="20"/>
  <c r="Z115" i="20"/>
  <c r="Z114" i="20"/>
  <c r="Z113" i="20"/>
  <c r="Z112" i="20"/>
  <c r="Z111" i="20"/>
  <c r="Z110" i="20"/>
  <c r="Z109" i="20"/>
  <c r="Z108" i="20"/>
  <c r="Z107" i="20"/>
  <c r="Z106" i="20"/>
  <c r="Z105" i="20"/>
  <c r="Z104" i="20"/>
  <c r="Z103" i="20"/>
  <c r="Z102" i="20"/>
  <c r="Z101" i="20"/>
  <c r="Z100" i="20"/>
  <c r="Z99" i="20"/>
  <c r="Z98" i="20"/>
  <c r="Z97" i="20"/>
  <c r="Z96" i="20"/>
  <c r="Z95" i="20"/>
  <c r="Z94" i="20"/>
  <c r="Z93" i="20"/>
  <c r="Z92" i="20"/>
  <c r="Z91" i="20"/>
  <c r="Z90" i="20"/>
  <c r="Z89" i="20"/>
  <c r="Z88" i="20"/>
  <c r="Z87" i="20"/>
  <c r="Z86" i="20"/>
  <c r="Z85" i="20"/>
  <c r="Z83" i="20"/>
  <c r="Z82" i="20"/>
  <c r="Z81" i="20"/>
  <c r="Z80" i="20"/>
  <c r="Z79" i="20"/>
  <c r="Z78" i="20"/>
  <c r="Z75" i="20"/>
  <c r="Z74" i="20"/>
  <c r="Z73" i="20"/>
  <c r="Z72" i="20"/>
  <c r="Z65" i="20"/>
  <c r="Z64" i="20"/>
  <c r="Z63" i="20"/>
  <c r="Z62" i="20"/>
  <c r="Z61" i="20"/>
  <c r="Z60" i="20"/>
  <c r="Z59" i="20"/>
  <c r="Z52" i="20"/>
  <c r="Z51" i="20"/>
  <c r="Z50" i="20"/>
  <c r="Z49" i="20"/>
  <c r="Z48" i="20"/>
  <c r="Z41" i="20"/>
  <c r="Z37" i="20"/>
  <c r="Z33" i="20"/>
  <c r="Z26" i="20"/>
  <c r="Z25" i="20"/>
  <c r="Z24" i="20"/>
  <c r="Z23" i="20"/>
  <c r="Z22" i="20"/>
  <c r="Z21" i="20"/>
  <c r="Z20" i="20"/>
  <c r="Z16" i="20"/>
  <c r="Z13" i="20"/>
  <c r="Z12" i="20"/>
  <c r="Z11" i="20"/>
  <c r="Z7" i="20"/>
  <c r="Z6" i="20"/>
  <c r="Z5" i="20"/>
  <c r="Z4" i="20"/>
  <c r="Z2" i="20"/>
  <c r="H52" i="13"/>
  <c r="H50" i="13"/>
  <c r="U77" i="20" l="1"/>
  <c r="U76" i="20"/>
  <c r="H61" i="13" l="1"/>
  <c r="H71" i="13" l="1"/>
  <c r="H66" i="20"/>
  <c r="H65" i="20"/>
  <c r="H67" i="20"/>
  <c r="G10" i="46"/>
  <c r="G12" i="46"/>
  <c r="G10" i="42"/>
  <c r="H62" i="13"/>
  <c r="H57" i="13"/>
  <c r="H31" i="13"/>
  <c r="H28" i="13"/>
  <c r="H26" i="13"/>
  <c r="H24" i="13"/>
  <c r="H58" i="13" l="1"/>
  <c r="H38" i="20" l="1"/>
  <c r="H39" i="20"/>
  <c r="H40" i="20"/>
  <c r="O49" i="13" l="1"/>
  <c r="I49" i="13"/>
  <c r="E49" i="13"/>
  <c r="D49" i="13"/>
  <c r="O48" i="13"/>
  <c r="I48" i="13"/>
  <c r="E48" i="13"/>
  <c r="D48" i="13"/>
  <c r="O54" i="13" l="1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50" i="13"/>
  <c r="O51" i="13"/>
  <c r="O52" i="13"/>
  <c r="O53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O190" i="13"/>
  <c r="O191" i="13"/>
  <c r="O192" i="13"/>
  <c r="O193" i="13"/>
  <c r="O194" i="13"/>
  <c r="O195" i="13"/>
  <c r="O196" i="13"/>
  <c r="O197" i="13"/>
  <c r="O198" i="13"/>
  <c r="O199" i="13"/>
  <c r="O200" i="13"/>
  <c r="O201" i="13"/>
  <c r="O202" i="13"/>
  <c r="O203" i="13"/>
  <c r="O204" i="13"/>
  <c r="O205" i="13"/>
  <c r="O206" i="13"/>
  <c r="O207" i="13"/>
  <c r="O208" i="13"/>
  <c r="O209" i="13"/>
  <c r="O210" i="13"/>
  <c r="O211" i="13"/>
  <c r="O212" i="13"/>
  <c r="O213" i="13"/>
  <c r="O214" i="13"/>
  <c r="O215" i="13"/>
  <c r="O216" i="13"/>
  <c r="O217" i="13"/>
  <c r="O218" i="13"/>
  <c r="O219" i="13"/>
  <c r="O220" i="13"/>
  <c r="O221" i="13"/>
  <c r="O222" i="13"/>
  <c r="O223" i="13"/>
  <c r="O224" i="13"/>
  <c r="O225" i="13"/>
  <c r="O226" i="13"/>
  <c r="O227" i="13"/>
  <c r="O228" i="13"/>
  <c r="O229" i="13"/>
  <c r="O230" i="13"/>
  <c r="O231" i="13"/>
  <c r="O232" i="13"/>
  <c r="O233" i="13"/>
  <c r="O234" i="13"/>
  <c r="O235" i="13"/>
  <c r="O236" i="13"/>
  <c r="O237" i="13"/>
  <c r="O238" i="13"/>
  <c r="O239" i="13"/>
  <c r="O240" i="13"/>
  <c r="O241" i="13"/>
  <c r="O242" i="13"/>
  <c r="O243" i="13"/>
  <c r="O244" i="13"/>
  <c r="O245" i="13"/>
  <c r="O246" i="13"/>
  <c r="O247" i="13"/>
  <c r="O248" i="13"/>
  <c r="O249" i="13"/>
  <c r="O250" i="13"/>
  <c r="O251" i="13"/>
  <c r="O252" i="13"/>
  <c r="O253" i="13"/>
  <c r="O254" i="13"/>
  <c r="O255" i="13"/>
  <c r="O256" i="13"/>
  <c r="O257" i="13"/>
  <c r="O258" i="13"/>
  <c r="O259" i="13"/>
  <c r="O260" i="13"/>
  <c r="O261" i="13"/>
  <c r="O262" i="13"/>
  <c r="O263" i="13"/>
  <c r="O264" i="13"/>
  <c r="O265" i="13"/>
  <c r="O266" i="13"/>
  <c r="O267" i="13"/>
  <c r="O268" i="13"/>
  <c r="O269" i="13"/>
  <c r="O270" i="13"/>
  <c r="O271" i="13"/>
  <c r="O272" i="13"/>
  <c r="O273" i="13"/>
  <c r="O274" i="13"/>
  <c r="O275" i="13"/>
  <c r="O276" i="13"/>
  <c r="O277" i="13"/>
  <c r="O278" i="13"/>
  <c r="O279" i="13"/>
  <c r="O280" i="13"/>
  <c r="O281" i="13"/>
  <c r="O282" i="13"/>
  <c r="O283" i="13"/>
  <c r="O284" i="13"/>
  <c r="O285" i="13"/>
  <c r="O286" i="13"/>
  <c r="O287" i="13"/>
  <c r="O288" i="13"/>
  <c r="O289" i="13"/>
  <c r="O290" i="13"/>
  <c r="O291" i="13"/>
  <c r="O292" i="13"/>
  <c r="O293" i="13"/>
  <c r="O294" i="13"/>
  <c r="O295" i="13"/>
  <c r="O296" i="13"/>
  <c r="O297" i="13"/>
  <c r="O298" i="13"/>
  <c r="O299" i="13"/>
  <c r="O300" i="13"/>
  <c r="O301" i="13"/>
  <c r="O302" i="13"/>
  <c r="O303" i="13"/>
  <c r="O304" i="13"/>
  <c r="O305" i="13"/>
  <c r="O306" i="13"/>
  <c r="O307" i="13"/>
  <c r="O308" i="13"/>
  <c r="O309" i="13"/>
  <c r="O310" i="13"/>
  <c r="O311" i="13"/>
  <c r="O312" i="13"/>
  <c r="O313" i="13"/>
  <c r="O314" i="13"/>
  <c r="O315" i="13"/>
  <c r="O316" i="13"/>
  <c r="O317" i="13"/>
  <c r="O318" i="13"/>
  <c r="O319" i="13"/>
  <c r="O320" i="13"/>
  <c r="O321" i="13"/>
  <c r="O322" i="13"/>
  <c r="O323" i="13"/>
  <c r="O324" i="13"/>
  <c r="O325" i="13"/>
  <c r="O326" i="13"/>
  <c r="O327" i="13"/>
  <c r="O328" i="13"/>
  <c r="O329" i="13"/>
  <c r="O330" i="13"/>
  <c r="O331" i="13"/>
  <c r="O332" i="13"/>
  <c r="O333" i="13"/>
  <c r="O334" i="13"/>
  <c r="O335" i="13"/>
  <c r="O336" i="13"/>
  <c r="O337" i="13"/>
  <c r="O338" i="13"/>
  <c r="O339" i="13"/>
  <c r="O340" i="13"/>
  <c r="O341" i="13"/>
  <c r="O342" i="13"/>
  <c r="O343" i="13"/>
  <c r="O344" i="13"/>
  <c r="O345" i="13"/>
  <c r="O346" i="13"/>
  <c r="O347" i="13"/>
  <c r="O348" i="13"/>
  <c r="O349" i="13"/>
  <c r="O350" i="13"/>
  <c r="O351" i="13"/>
  <c r="O352" i="13"/>
  <c r="O353" i="13"/>
  <c r="O354" i="13"/>
  <c r="O355" i="13"/>
  <c r="O356" i="13"/>
  <c r="O357" i="13"/>
  <c r="O358" i="13"/>
  <c r="O359" i="13"/>
  <c r="O360" i="13"/>
  <c r="O361" i="13"/>
  <c r="O362" i="13"/>
  <c r="O363" i="13"/>
  <c r="O364" i="13"/>
  <c r="O365" i="13"/>
  <c r="O366" i="13"/>
  <c r="O367" i="13"/>
  <c r="O368" i="13"/>
  <c r="O369" i="13"/>
  <c r="O370" i="13"/>
  <c r="O371" i="13"/>
  <c r="O372" i="13"/>
  <c r="O373" i="13"/>
  <c r="O374" i="13"/>
  <c r="O375" i="13"/>
  <c r="O376" i="13"/>
  <c r="O377" i="13"/>
  <c r="O378" i="13"/>
  <c r="O379" i="13"/>
  <c r="O380" i="13"/>
  <c r="O381" i="13"/>
  <c r="O382" i="13"/>
  <c r="O383" i="13"/>
  <c r="O384" i="13"/>
  <c r="O385" i="13"/>
  <c r="O386" i="13"/>
  <c r="O387" i="13"/>
  <c r="O388" i="13"/>
  <c r="O389" i="13"/>
  <c r="O390" i="13"/>
  <c r="O391" i="13"/>
  <c r="O392" i="13"/>
  <c r="O393" i="13"/>
  <c r="O394" i="13"/>
  <c r="O395" i="13"/>
  <c r="O396" i="13"/>
  <c r="O397" i="13"/>
  <c r="O398" i="13"/>
  <c r="O399" i="13"/>
  <c r="O400" i="13"/>
  <c r="O401" i="13"/>
  <c r="O402" i="13"/>
  <c r="O403" i="13"/>
  <c r="O404" i="13"/>
  <c r="O405" i="13"/>
  <c r="O406" i="13"/>
  <c r="O407" i="13"/>
  <c r="O408" i="13"/>
  <c r="O409" i="13"/>
  <c r="O410" i="13"/>
  <c r="O411" i="13"/>
  <c r="O412" i="13"/>
  <c r="O413" i="13"/>
  <c r="O414" i="13"/>
  <c r="O415" i="13"/>
  <c r="O416" i="13"/>
  <c r="O417" i="13"/>
  <c r="O418" i="13"/>
  <c r="O419" i="13"/>
  <c r="O420" i="13"/>
  <c r="O421" i="13"/>
  <c r="O422" i="13"/>
  <c r="O423" i="13"/>
  <c r="O424" i="13"/>
  <c r="O425" i="13"/>
  <c r="O426" i="13"/>
  <c r="O427" i="13"/>
  <c r="O428" i="13"/>
  <c r="O429" i="13"/>
  <c r="O430" i="13"/>
  <c r="O431" i="13"/>
  <c r="O432" i="13"/>
  <c r="O433" i="13"/>
  <c r="O434" i="13"/>
  <c r="O435" i="13"/>
  <c r="O436" i="13"/>
  <c r="O437" i="13"/>
  <c r="O438" i="13"/>
  <c r="O439" i="13"/>
  <c r="O440" i="13"/>
  <c r="O441" i="13"/>
  <c r="O442" i="13"/>
  <c r="O443" i="13"/>
  <c r="O444" i="13"/>
  <c r="O445" i="13"/>
  <c r="O446" i="13"/>
  <c r="O447" i="13"/>
  <c r="O448" i="13"/>
  <c r="O449" i="13"/>
  <c r="O450" i="13"/>
  <c r="O451" i="13"/>
  <c r="O452" i="13"/>
  <c r="O453" i="13"/>
  <c r="O454" i="13"/>
  <c r="O455" i="13"/>
  <c r="O456" i="13"/>
  <c r="O457" i="13"/>
  <c r="O458" i="13"/>
  <c r="O459" i="13"/>
  <c r="O460" i="13"/>
  <c r="O461" i="13"/>
  <c r="O462" i="13"/>
  <c r="O463" i="13"/>
  <c r="O464" i="13"/>
  <c r="O465" i="13"/>
  <c r="O466" i="13"/>
  <c r="O467" i="13"/>
  <c r="O468" i="13"/>
  <c r="O469" i="13"/>
  <c r="O470" i="13"/>
  <c r="O471" i="13"/>
  <c r="O472" i="13"/>
  <c r="O473" i="13"/>
  <c r="O474" i="13"/>
  <c r="O475" i="13"/>
  <c r="O476" i="13"/>
  <c r="O477" i="13"/>
  <c r="O478" i="13"/>
  <c r="O479" i="13"/>
  <c r="O480" i="13"/>
  <c r="O481" i="13"/>
  <c r="O482" i="13"/>
  <c r="O483" i="13"/>
  <c r="O484" i="13"/>
  <c r="O485" i="13"/>
  <c r="O486" i="13"/>
  <c r="O487" i="13"/>
  <c r="O488" i="13"/>
  <c r="O489" i="13"/>
  <c r="O490" i="13"/>
  <c r="O491" i="13"/>
  <c r="O492" i="13"/>
  <c r="O493" i="13"/>
  <c r="O494" i="13"/>
  <c r="O495" i="13"/>
  <c r="O496" i="13"/>
  <c r="O497" i="13"/>
  <c r="O498" i="13"/>
  <c r="O499" i="13"/>
  <c r="O500" i="13"/>
  <c r="O501" i="13"/>
  <c r="O502" i="13"/>
  <c r="O503" i="13"/>
  <c r="O504" i="13"/>
  <c r="O505" i="13"/>
  <c r="O506" i="13"/>
  <c r="O507" i="13"/>
  <c r="O508" i="13"/>
  <c r="O509" i="13"/>
  <c r="O510" i="13"/>
  <c r="O511" i="13"/>
  <c r="O512" i="13"/>
  <c r="O513" i="13"/>
  <c r="O514" i="13"/>
  <c r="O515" i="13"/>
  <c r="O516" i="13"/>
  <c r="O517" i="13"/>
  <c r="O518" i="13"/>
  <c r="O519" i="13"/>
  <c r="O520" i="13"/>
  <c r="O521" i="13"/>
  <c r="O522" i="13"/>
  <c r="O523" i="13"/>
  <c r="O524" i="13"/>
  <c r="O525" i="13"/>
  <c r="O526" i="13"/>
  <c r="O527" i="13"/>
  <c r="O528" i="13"/>
  <c r="O529" i="13"/>
  <c r="O530" i="13"/>
  <c r="O531" i="13"/>
  <c r="O532" i="13"/>
  <c r="O533" i="13"/>
  <c r="O534" i="13"/>
  <c r="O535" i="13"/>
  <c r="O536" i="13"/>
  <c r="O537" i="13"/>
  <c r="O538" i="13"/>
  <c r="O539" i="13"/>
  <c r="O540" i="13"/>
  <c r="O541" i="13"/>
  <c r="O542" i="13"/>
  <c r="O543" i="13"/>
  <c r="O544" i="13"/>
  <c r="O545" i="13"/>
  <c r="O546" i="13"/>
  <c r="O547" i="13"/>
  <c r="O548" i="13"/>
  <c r="O549" i="13"/>
  <c r="O550" i="13"/>
  <c r="O551" i="13"/>
  <c r="O9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Q146" i="13"/>
  <c r="Q147" i="13"/>
  <c r="Q148" i="13"/>
  <c r="Q149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Q170" i="13"/>
  <c r="Q171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201" i="13"/>
  <c r="Q202" i="13"/>
  <c r="Q203" i="13"/>
  <c r="Q204" i="13"/>
  <c r="Q205" i="13"/>
  <c r="Q206" i="13"/>
  <c r="Q207" i="13"/>
  <c r="Q208" i="13"/>
  <c r="Q209" i="13"/>
  <c r="Q210" i="13"/>
  <c r="Q211" i="13"/>
  <c r="Q212" i="13"/>
  <c r="Q213" i="13"/>
  <c r="Q214" i="13"/>
  <c r="Q215" i="13"/>
  <c r="Q216" i="13"/>
  <c r="Q217" i="13"/>
  <c r="Q218" i="13"/>
  <c r="Q219" i="13"/>
  <c r="Q220" i="13"/>
  <c r="Q221" i="13"/>
  <c r="Q222" i="13"/>
  <c r="Q223" i="13"/>
  <c r="Q224" i="13"/>
  <c r="Q225" i="13"/>
  <c r="Q226" i="13"/>
  <c r="Q227" i="13"/>
  <c r="Q228" i="13"/>
  <c r="Q229" i="13"/>
  <c r="Q230" i="13"/>
  <c r="Q231" i="13"/>
  <c r="Q232" i="13"/>
  <c r="Q233" i="13"/>
  <c r="Q234" i="13"/>
  <c r="Q235" i="13"/>
  <c r="Q236" i="13"/>
  <c r="Q237" i="13"/>
  <c r="Q238" i="13"/>
  <c r="Q239" i="13"/>
  <c r="Q240" i="13"/>
  <c r="Q241" i="13"/>
  <c r="Q242" i="13"/>
  <c r="Q243" i="13"/>
  <c r="Q244" i="13"/>
  <c r="Q245" i="13"/>
  <c r="Q246" i="13"/>
  <c r="Q247" i="13"/>
  <c r="Q248" i="13"/>
  <c r="Q249" i="13"/>
  <c r="Q250" i="13"/>
  <c r="Q251" i="13"/>
  <c r="Q252" i="13"/>
  <c r="Q253" i="13"/>
  <c r="Q254" i="13"/>
  <c r="Q255" i="13"/>
  <c r="Q256" i="13"/>
  <c r="Q257" i="13"/>
  <c r="Q258" i="13"/>
  <c r="Q259" i="13"/>
  <c r="Q260" i="13"/>
  <c r="Q261" i="13"/>
  <c r="Q262" i="13"/>
  <c r="Q263" i="13"/>
  <c r="Q264" i="13"/>
  <c r="Q265" i="13"/>
  <c r="Q266" i="13"/>
  <c r="Q267" i="13"/>
  <c r="Q268" i="13"/>
  <c r="Q269" i="13"/>
  <c r="Q270" i="13"/>
  <c r="Q271" i="13"/>
  <c r="Q272" i="13"/>
  <c r="Q273" i="13"/>
  <c r="Q274" i="13"/>
  <c r="Q275" i="13"/>
  <c r="Q276" i="13"/>
  <c r="Q277" i="13"/>
  <c r="Q278" i="13"/>
  <c r="Q279" i="13"/>
  <c r="Q280" i="13"/>
  <c r="Q281" i="13"/>
  <c r="Q282" i="13"/>
  <c r="Q283" i="13"/>
  <c r="Q284" i="13"/>
  <c r="Q285" i="13"/>
  <c r="Q286" i="13"/>
  <c r="Q287" i="13"/>
  <c r="Q288" i="13"/>
  <c r="Q289" i="13"/>
  <c r="Q290" i="13"/>
  <c r="Q291" i="13"/>
  <c r="Q292" i="13"/>
  <c r="Q293" i="13"/>
  <c r="Q294" i="13"/>
  <c r="Q295" i="13"/>
  <c r="Q296" i="13"/>
  <c r="Q297" i="13"/>
  <c r="Q298" i="13"/>
  <c r="Q299" i="13"/>
  <c r="Q300" i="13"/>
  <c r="Q301" i="13"/>
  <c r="Q302" i="13"/>
  <c r="Q303" i="13"/>
  <c r="Q304" i="13"/>
  <c r="Q305" i="13"/>
  <c r="Q306" i="13"/>
  <c r="Q307" i="13"/>
  <c r="Q308" i="13"/>
  <c r="Q309" i="13"/>
  <c r="Q310" i="13"/>
  <c r="Q311" i="13"/>
  <c r="Q312" i="13"/>
  <c r="Q313" i="13"/>
  <c r="Q314" i="13"/>
  <c r="Q315" i="13"/>
  <c r="Q316" i="13"/>
  <c r="Q317" i="13"/>
  <c r="Q318" i="13"/>
  <c r="Q319" i="13"/>
  <c r="Q320" i="13"/>
  <c r="Q321" i="13"/>
  <c r="Q322" i="13"/>
  <c r="Q323" i="13"/>
  <c r="Q324" i="13"/>
  <c r="Q325" i="13"/>
  <c r="Q326" i="13"/>
  <c r="Q327" i="13"/>
  <c r="Q328" i="13"/>
  <c r="Q329" i="13"/>
  <c r="Q330" i="13"/>
  <c r="G22" i="42" l="1"/>
  <c r="U54" i="20" l="1"/>
  <c r="V54" i="20" s="1"/>
  <c r="U53" i="20"/>
  <c r="V53" i="20" s="1"/>
  <c r="Z46" i="20"/>
  <c r="Z47" i="20"/>
  <c r="AA47" i="20" s="1"/>
  <c r="AB47" i="20" s="1"/>
  <c r="AA48" i="20"/>
  <c r="AB48" i="20" s="1"/>
  <c r="AA49" i="20"/>
  <c r="AB49" i="20" s="1"/>
  <c r="AA50" i="20"/>
  <c r="AB50" i="20" s="1"/>
  <c r="AA51" i="20"/>
  <c r="AB51" i="20" s="1"/>
  <c r="X47" i="20"/>
  <c r="X48" i="20"/>
  <c r="W48" i="20" s="1"/>
  <c r="X49" i="20"/>
  <c r="W49" i="20" s="1"/>
  <c r="X50" i="20"/>
  <c r="X51" i="20"/>
  <c r="W51" i="20" s="1"/>
  <c r="V47" i="20"/>
  <c r="V48" i="20"/>
  <c r="V49" i="20"/>
  <c r="V50" i="20"/>
  <c r="V51" i="20"/>
  <c r="V52" i="20"/>
  <c r="V55" i="20"/>
  <c r="V56" i="20"/>
  <c r="V57" i="20"/>
  <c r="V58" i="20"/>
  <c r="V59" i="20"/>
  <c r="V60" i="20"/>
  <c r="V61" i="20"/>
  <c r="H48" i="20"/>
  <c r="H49" i="20"/>
  <c r="H50" i="20"/>
  <c r="H51" i="20"/>
  <c r="H52" i="20"/>
  <c r="L51" i="20"/>
  <c r="L49" i="20"/>
  <c r="L48" i="20"/>
  <c r="Z39" i="20"/>
  <c r="AA39" i="20" s="1"/>
  <c r="AB39" i="20" s="1"/>
  <c r="Z38" i="20"/>
  <c r="AA38" i="20" s="1"/>
  <c r="AB38" i="20" s="1"/>
  <c r="X39" i="20"/>
  <c r="W39" i="20" s="1"/>
  <c r="X38" i="20"/>
  <c r="W38" i="20" s="1"/>
  <c r="V39" i="20"/>
  <c r="V38" i="20"/>
  <c r="N38" i="20"/>
  <c r="N39" i="20"/>
  <c r="L36" i="20"/>
  <c r="L37" i="20"/>
  <c r="L38" i="20"/>
  <c r="L39" i="20"/>
  <c r="L40" i="20"/>
  <c r="I40" i="20" s="1"/>
  <c r="L41" i="20"/>
  <c r="L42" i="20"/>
  <c r="Q61" i="13" s="1"/>
  <c r="L43" i="20"/>
  <c r="Q62" i="13" s="1"/>
  <c r="L44" i="20"/>
  <c r="L45" i="20"/>
  <c r="L46" i="20"/>
  <c r="L47" i="20"/>
  <c r="L50" i="20"/>
  <c r="L52" i="20"/>
  <c r="L53" i="20"/>
  <c r="L54" i="20"/>
  <c r="L55" i="20"/>
  <c r="L56" i="20"/>
  <c r="Q77" i="13" s="1"/>
  <c r="L57" i="20"/>
  <c r="Q76" i="13" s="1"/>
  <c r="L58" i="20"/>
  <c r="L59" i="20"/>
  <c r="Q52" i="13" s="1"/>
  <c r="L60" i="20"/>
  <c r="Q53" i="13" s="1"/>
  <c r="L61" i="20"/>
  <c r="Q54" i="13" s="1"/>
  <c r="L62" i="20"/>
  <c r="Q55" i="13" s="1"/>
  <c r="L63" i="20"/>
  <c r="L64" i="20"/>
  <c r="L65" i="20"/>
  <c r="L66" i="20"/>
  <c r="L67" i="20"/>
  <c r="L68" i="20"/>
  <c r="L69" i="20"/>
  <c r="Q68" i="13" s="1"/>
  <c r="L70" i="20"/>
  <c r="L71" i="20"/>
  <c r="L72" i="20"/>
  <c r="L73" i="20"/>
  <c r="L74" i="20"/>
  <c r="L75" i="20"/>
  <c r="L76" i="20"/>
  <c r="L77" i="20"/>
  <c r="L78" i="20"/>
  <c r="L79" i="20"/>
  <c r="L80" i="20"/>
  <c r="L81" i="20"/>
  <c r="Q88" i="13" s="1"/>
  <c r="L82" i="20"/>
  <c r="L83" i="20"/>
  <c r="L84" i="20"/>
  <c r="Q80" i="13" s="1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6" i="20"/>
  <c r="L137" i="20"/>
  <c r="L138" i="20"/>
  <c r="L139" i="20"/>
  <c r="L140" i="20"/>
  <c r="L141" i="20"/>
  <c r="L142" i="20"/>
  <c r="L143" i="20"/>
  <c r="L144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4" i="20"/>
  <c r="L5" i="20"/>
  <c r="L6" i="20"/>
  <c r="L7" i="20"/>
  <c r="L8" i="20"/>
  <c r="L9" i="20"/>
  <c r="L10" i="20"/>
  <c r="L11" i="20"/>
  <c r="L12" i="20"/>
  <c r="Q58" i="13" s="1"/>
  <c r="L13" i="20"/>
  <c r="L14" i="20"/>
  <c r="L15" i="20"/>
  <c r="Q101" i="13" s="1"/>
  <c r="L16" i="20"/>
  <c r="Q93" i="13" s="1"/>
  <c r="L17" i="20"/>
  <c r="L18" i="20"/>
  <c r="Q81" i="13" s="1"/>
  <c r="L19" i="20"/>
  <c r="L20" i="20"/>
  <c r="L21" i="20"/>
  <c r="Q24" i="13" s="1"/>
  <c r="L22" i="20"/>
  <c r="Q23" i="13" s="1"/>
  <c r="L23" i="20"/>
  <c r="Q25" i="13" s="1"/>
  <c r="L24" i="20"/>
  <c r="Q26" i="13" s="1"/>
  <c r="L25" i="20"/>
  <c r="Q27" i="13" s="1"/>
  <c r="L26" i="20"/>
  <c r="L27" i="20"/>
  <c r="L28" i="20"/>
  <c r="L29" i="20"/>
  <c r="L30" i="20"/>
  <c r="L31" i="20"/>
  <c r="L32" i="20"/>
  <c r="Q92" i="13" s="1"/>
  <c r="L33" i="20"/>
  <c r="L34" i="20"/>
  <c r="L35" i="20"/>
  <c r="Q19" i="13" s="1"/>
  <c r="L3" i="20"/>
  <c r="L2" i="20"/>
  <c r="Q102" i="13" l="1"/>
  <c r="Q74" i="13"/>
  <c r="Q95" i="13"/>
  <c r="Q73" i="13"/>
  <c r="Q94" i="13"/>
  <c r="Q91" i="13"/>
  <c r="Q97" i="13"/>
  <c r="Q99" i="13"/>
  <c r="Q100" i="13"/>
  <c r="Q75" i="13"/>
  <c r="Q96" i="13"/>
  <c r="Q79" i="13"/>
  <c r="Q98" i="13"/>
  <c r="Q69" i="13"/>
  <c r="Q89" i="13"/>
  <c r="Q70" i="13"/>
  <c r="Q90" i="13"/>
  <c r="Q66" i="13"/>
  <c r="Q87" i="13"/>
  <c r="Q59" i="13"/>
  <c r="Q86" i="13"/>
  <c r="Q64" i="13"/>
  <c r="Q85" i="13"/>
  <c r="Q67" i="13"/>
  <c r="Q84" i="13"/>
  <c r="Q60" i="13"/>
  <c r="Q82" i="13"/>
  <c r="Q63" i="13"/>
  <c r="Q83" i="13"/>
  <c r="Q65" i="13"/>
  <c r="Q34" i="13"/>
  <c r="Q78" i="13"/>
  <c r="Q31" i="13"/>
  <c r="Q72" i="13"/>
  <c r="Q49" i="13"/>
  <c r="Q71" i="13"/>
  <c r="Q18" i="13"/>
  <c r="Q57" i="13"/>
  <c r="M39" i="20"/>
  <c r="I39" i="20"/>
  <c r="Q39" i="20" s="1"/>
  <c r="M38" i="20"/>
  <c r="I38" i="20"/>
  <c r="Q38" i="20" s="1"/>
  <c r="Q20" i="13"/>
  <c r="Q48" i="13"/>
  <c r="Q38" i="13"/>
  <c r="Q56" i="13"/>
  <c r="R50" i="20"/>
  <c r="R51" i="20"/>
  <c r="M51" i="20"/>
  <c r="I49" i="20"/>
  <c r="M49" i="20"/>
  <c r="I48" i="20"/>
  <c r="Q48" i="20" s="1"/>
  <c r="M48" i="20"/>
  <c r="Q47" i="13"/>
  <c r="Q51" i="13"/>
  <c r="Q46" i="13"/>
  <c r="Q50" i="13"/>
  <c r="Q32" i="13"/>
  <c r="Q21" i="13"/>
  <c r="Q28" i="13"/>
  <c r="Q45" i="13"/>
  <c r="Q14" i="13"/>
  <c r="Q39" i="13"/>
  <c r="Q13" i="13"/>
  <c r="Q42" i="13"/>
  <c r="Q16" i="13"/>
  <c r="Q35" i="13"/>
  <c r="Q41" i="13"/>
  <c r="Q22" i="13"/>
  <c r="Q37" i="13"/>
  <c r="Q11" i="13"/>
  <c r="Q12" i="13"/>
  <c r="Q40" i="13"/>
  <c r="Q17" i="13"/>
  <c r="Q30" i="13"/>
  <c r="Q36" i="13"/>
  <c r="Q9" i="13"/>
  <c r="Q10" i="13"/>
  <c r="Q33" i="13"/>
  <c r="Q15" i="13"/>
  <c r="Q43" i="13"/>
  <c r="Q29" i="13"/>
  <c r="Q44" i="13"/>
  <c r="Y50" i="20"/>
  <c r="R39" i="20"/>
  <c r="R38" i="20"/>
  <c r="Y51" i="20"/>
  <c r="Y49" i="20"/>
  <c r="Y48" i="20"/>
  <c r="R49" i="20"/>
  <c r="R48" i="20"/>
  <c r="I51" i="20"/>
  <c r="Q51" i="20" s="1"/>
  <c r="Y39" i="20"/>
  <c r="Y38" i="20"/>
  <c r="S97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67" i="13"/>
  <c r="S168" i="13"/>
  <c r="S169" i="13"/>
  <c r="S170" i="13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189" i="13"/>
  <c r="S190" i="13"/>
  <c r="S191" i="13"/>
  <c r="S192" i="13"/>
  <c r="S193" i="13"/>
  <c r="S194" i="13"/>
  <c r="S195" i="13"/>
  <c r="S196" i="13"/>
  <c r="S197" i="13"/>
  <c r="S198" i="13"/>
  <c r="S199" i="13"/>
  <c r="S200" i="13"/>
  <c r="S201" i="13"/>
  <c r="S202" i="13"/>
  <c r="S203" i="13"/>
  <c r="S204" i="13"/>
  <c r="S205" i="13"/>
  <c r="S206" i="13"/>
  <c r="S207" i="13"/>
  <c r="S208" i="13"/>
  <c r="S209" i="13"/>
  <c r="S210" i="13"/>
  <c r="S211" i="13"/>
  <c r="S212" i="13"/>
  <c r="S213" i="13"/>
  <c r="S214" i="13"/>
  <c r="S215" i="13"/>
  <c r="S216" i="13"/>
  <c r="S217" i="13"/>
  <c r="S218" i="13"/>
  <c r="S219" i="13"/>
  <c r="S220" i="13"/>
  <c r="S221" i="13"/>
  <c r="S222" i="13"/>
  <c r="S223" i="13"/>
  <c r="S224" i="13"/>
  <c r="S225" i="13"/>
  <c r="S226" i="13"/>
  <c r="S227" i="13"/>
  <c r="S228" i="13"/>
  <c r="S229" i="13"/>
  <c r="S230" i="13"/>
  <c r="S231" i="13"/>
  <c r="S232" i="13"/>
  <c r="S233" i="13"/>
  <c r="S234" i="13"/>
  <c r="S235" i="13"/>
  <c r="S236" i="13"/>
  <c r="S237" i="13"/>
  <c r="S238" i="13"/>
  <c r="S239" i="13"/>
  <c r="S240" i="13"/>
  <c r="S241" i="13"/>
  <c r="S242" i="13"/>
  <c r="S243" i="13"/>
  <c r="S244" i="13"/>
  <c r="S245" i="13"/>
  <c r="S246" i="13"/>
  <c r="S247" i="13"/>
  <c r="S248" i="13"/>
  <c r="S249" i="13"/>
  <c r="S250" i="13"/>
  <c r="S251" i="13"/>
  <c r="S252" i="13"/>
  <c r="S253" i="13"/>
  <c r="S254" i="13"/>
  <c r="S255" i="13"/>
  <c r="S256" i="13"/>
  <c r="S257" i="13"/>
  <c r="S258" i="13"/>
  <c r="S259" i="13"/>
  <c r="S260" i="13"/>
  <c r="S261" i="13"/>
  <c r="S262" i="13"/>
  <c r="S263" i="13"/>
  <c r="S264" i="13"/>
  <c r="S265" i="13"/>
  <c r="S266" i="13"/>
  <c r="S267" i="13"/>
  <c r="S268" i="13"/>
  <c r="S269" i="13"/>
  <c r="S270" i="13"/>
  <c r="S271" i="13"/>
  <c r="S272" i="13"/>
  <c r="S273" i="13"/>
  <c r="S274" i="13"/>
  <c r="S275" i="13"/>
  <c r="S276" i="13"/>
  <c r="S277" i="13"/>
  <c r="S278" i="13"/>
  <c r="S279" i="13"/>
  <c r="S280" i="13"/>
  <c r="S281" i="13"/>
  <c r="S282" i="13"/>
  <c r="S283" i="13"/>
  <c r="S284" i="13"/>
  <c r="S285" i="13"/>
  <c r="S286" i="13"/>
  <c r="S287" i="13"/>
  <c r="S288" i="13"/>
  <c r="S289" i="13"/>
  <c r="S290" i="13"/>
  <c r="S291" i="13"/>
  <c r="S292" i="13"/>
  <c r="S293" i="13"/>
  <c r="S294" i="13"/>
  <c r="S295" i="13"/>
  <c r="S296" i="13"/>
  <c r="S297" i="13"/>
  <c r="S298" i="13"/>
  <c r="S299" i="13"/>
  <c r="S300" i="13"/>
  <c r="S301" i="13"/>
  <c r="S302" i="13"/>
  <c r="S303" i="13"/>
  <c r="S304" i="13"/>
  <c r="S305" i="13"/>
  <c r="S306" i="13"/>
  <c r="S307" i="13"/>
  <c r="S308" i="13"/>
  <c r="S309" i="13"/>
  <c r="S310" i="13"/>
  <c r="S311" i="13"/>
  <c r="S312" i="13"/>
  <c r="S313" i="13"/>
  <c r="S314" i="13"/>
  <c r="S315" i="13"/>
  <c r="S316" i="13"/>
  <c r="S317" i="13"/>
  <c r="S318" i="13"/>
  <c r="S319" i="13"/>
  <c r="S320" i="13"/>
  <c r="S321" i="13"/>
  <c r="S322" i="13"/>
  <c r="S323" i="13"/>
  <c r="S324" i="13"/>
  <c r="S325" i="13"/>
  <c r="S326" i="13"/>
  <c r="S327" i="13"/>
  <c r="S328" i="13"/>
  <c r="S329" i="13"/>
  <c r="S330" i="13"/>
  <c r="S331" i="13"/>
  <c r="S332" i="13"/>
  <c r="S333" i="13"/>
  <c r="S334" i="13"/>
  <c r="S335" i="13"/>
  <c r="S336" i="13"/>
  <c r="S337" i="13"/>
  <c r="S338" i="13"/>
  <c r="S339" i="13"/>
  <c r="S340" i="13"/>
  <c r="S341" i="13"/>
  <c r="S342" i="13"/>
  <c r="S343" i="13"/>
  <c r="S344" i="13"/>
  <c r="S345" i="13"/>
  <c r="S346" i="13"/>
  <c r="S347" i="13"/>
  <c r="S348" i="13"/>
  <c r="S349" i="13"/>
  <c r="S350" i="13"/>
  <c r="S351" i="13"/>
  <c r="S352" i="13"/>
  <c r="S353" i="13"/>
  <c r="S354" i="13"/>
  <c r="S355" i="13"/>
  <c r="S356" i="13"/>
  <c r="S357" i="13"/>
  <c r="S358" i="13"/>
  <c r="S359" i="13"/>
  <c r="S360" i="13"/>
  <c r="S361" i="13"/>
  <c r="S362" i="13"/>
  <c r="S363" i="13"/>
  <c r="S364" i="13"/>
  <c r="S365" i="13"/>
  <c r="S366" i="13"/>
  <c r="S367" i="13"/>
  <c r="S368" i="13"/>
  <c r="S369" i="13"/>
  <c r="S370" i="13"/>
  <c r="S371" i="13"/>
  <c r="S372" i="13"/>
  <c r="S373" i="13"/>
  <c r="S374" i="13"/>
  <c r="S375" i="13"/>
  <c r="S376" i="13"/>
  <c r="S377" i="13"/>
  <c r="S378" i="13"/>
  <c r="S379" i="13"/>
  <c r="S380" i="13"/>
  <c r="S381" i="13"/>
  <c r="S382" i="13"/>
  <c r="S383" i="13"/>
  <c r="S384" i="13"/>
  <c r="S385" i="13"/>
  <c r="S386" i="13"/>
  <c r="S387" i="13"/>
  <c r="S388" i="13"/>
  <c r="S389" i="13"/>
  <c r="S390" i="13"/>
  <c r="S391" i="13"/>
  <c r="S392" i="13"/>
  <c r="S393" i="13"/>
  <c r="S394" i="13"/>
  <c r="S395" i="13"/>
  <c r="S396" i="13"/>
  <c r="S397" i="13"/>
  <c r="S398" i="13"/>
  <c r="S399" i="13"/>
  <c r="S400" i="13"/>
  <c r="S401" i="13"/>
  <c r="S402" i="13"/>
  <c r="S403" i="13"/>
  <c r="S404" i="13"/>
  <c r="S405" i="13"/>
  <c r="S406" i="13"/>
  <c r="S407" i="13"/>
  <c r="S408" i="13"/>
  <c r="S409" i="13"/>
  <c r="S410" i="13"/>
  <c r="S411" i="13"/>
  <c r="S412" i="13"/>
  <c r="S413" i="13"/>
  <c r="S414" i="13"/>
  <c r="S415" i="13"/>
  <c r="S416" i="13"/>
  <c r="S417" i="13"/>
  <c r="S418" i="13"/>
  <c r="S419" i="13"/>
  <c r="S420" i="13"/>
  <c r="S421" i="13"/>
  <c r="S422" i="13"/>
  <c r="S423" i="13"/>
  <c r="S424" i="13"/>
  <c r="S425" i="13"/>
  <c r="S426" i="13"/>
  <c r="S427" i="13"/>
  <c r="S428" i="13"/>
  <c r="S429" i="13"/>
  <c r="S430" i="13"/>
  <c r="S431" i="13"/>
  <c r="S432" i="13"/>
  <c r="S433" i="13"/>
  <c r="S434" i="13"/>
  <c r="S435" i="13"/>
  <c r="S436" i="13"/>
  <c r="S437" i="13"/>
  <c r="S438" i="13"/>
  <c r="S439" i="13"/>
  <c r="S440" i="13"/>
  <c r="S441" i="13"/>
  <c r="S442" i="13"/>
  <c r="S443" i="13"/>
  <c r="S444" i="13"/>
  <c r="S445" i="13"/>
  <c r="S446" i="13"/>
  <c r="S447" i="13"/>
  <c r="S448" i="13"/>
  <c r="S449" i="13"/>
  <c r="S450" i="13"/>
  <c r="S451" i="13"/>
  <c r="S452" i="13"/>
  <c r="S453" i="13"/>
  <c r="S454" i="13"/>
  <c r="S455" i="13"/>
  <c r="S456" i="13"/>
  <c r="S457" i="13"/>
  <c r="S458" i="13"/>
  <c r="S459" i="13"/>
  <c r="S460" i="13"/>
  <c r="S461" i="13"/>
  <c r="S462" i="13"/>
  <c r="S463" i="13"/>
  <c r="S464" i="13"/>
  <c r="S465" i="13"/>
  <c r="S466" i="13"/>
  <c r="S467" i="13"/>
  <c r="S468" i="13"/>
  <c r="S469" i="13"/>
  <c r="S470" i="13"/>
  <c r="S471" i="13"/>
  <c r="S472" i="13"/>
  <c r="S473" i="13"/>
  <c r="S474" i="13"/>
  <c r="S475" i="13"/>
  <c r="S476" i="13"/>
  <c r="S477" i="13"/>
  <c r="S478" i="13"/>
  <c r="S479" i="13"/>
  <c r="S480" i="13"/>
  <c r="S481" i="13"/>
  <c r="S482" i="13"/>
  <c r="S483" i="13"/>
  <c r="S484" i="13"/>
  <c r="S485" i="13"/>
  <c r="S486" i="13"/>
  <c r="S487" i="13"/>
  <c r="S488" i="13"/>
  <c r="S489" i="13"/>
  <c r="S490" i="13"/>
  <c r="S491" i="13"/>
  <c r="S492" i="13"/>
  <c r="S493" i="13"/>
  <c r="S494" i="13"/>
  <c r="S495" i="13"/>
  <c r="S496" i="13"/>
  <c r="S497" i="13"/>
  <c r="S498" i="13"/>
  <c r="S499" i="13"/>
  <c r="S500" i="13"/>
  <c r="S501" i="13"/>
  <c r="S502" i="13"/>
  <c r="S503" i="13"/>
  <c r="S504" i="13"/>
  <c r="S505" i="13"/>
  <c r="S506" i="13"/>
  <c r="S507" i="13"/>
  <c r="S508" i="13"/>
  <c r="S509" i="13"/>
  <c r="S510" i="13"/>
  <c r="S511" i="13"/>
  <c r="S512" i="13"/>
  <c r="S513" i="13"/>
  <c r="S514" i="13"/>
  <c r="S515" i="13"/>
  <c r="S516" i="13"/>
  <c r="S517" i="13"/>
  <c r="S518" i="13"/>
  <c r="S519" i="13"/>
  <c r="S520" i="13"/>
  <c r="S521" i="13"/>
  <c r="S522" i="13"/>
  <c r="S523" i="13"/>
  <c r="S524" i="13"/>
  <c r="S525" i="13"/>
  <c r="S526" i="13"/>
  <c r="S527" i="13"/>
  <c r="S528" i="13"/>
  <c r="S529" i="13"/>
  <c r="S530" i="13"/>
  <c r="S531" i="13"/>
  <c r="S532" i="13"/>
  <c r="S533" i="13"/>
  <c r="S534" i="13"/>
  <c r="S535" i="13"/>
  <c r="S536" i="13"/>
  <c r="S537" i="13"/>
  <c r="S538" i="13"/>
  <c r="S539" i="13"/>
  <c r="S540" i="13"/>
  <c r="S541" i="13"/>
  <c r="S542" i="13"/>
  <c r="S543" i="13"/>
  <c r="S544" i="13"/>
  <c r="S545" i="13"/>
  <c r="S546" i="13"/>
  <c r="S547" i="13"/>
  <c r="S548" i="13"/>
  <c r="S549" i="13"/>
  <c r="S550" i="13"/>
  <c r="S551" i="13"/>
  <c r="S552" i="13"/>
  <c r="Q49" i="20" l="1"/>
  <c r="H17" i="13"/>
  <c r="H11" i="13"/>
  <c r="R93" i="13" l="1"/>
  <c r="R97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2" i="13"/>
  <c r="R123" i="13"/>
  <c r="R124" i="13"/>
  <c r="R125" i="13"/>
  <c r="R126" i="13"/>
  <c r="R127" i="13"/>
  <c r="R128" i="13"/>
  <c r="R129" i="13"/>
  <c r="R130" i="13"/>
  <c r="R131" i="13"/>
  <c r="R132" i="13"/>
  <c r="R133" i="13"/>
  <c r="R134" i="13"/>
  <c r="R135" i="13"/>
  <c r="R136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7" i="13"/>
  <c r="R158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209" i="13"/>
  <c r="R210" i="13"/>
  <c r="R211" i="13"/>
  <c r="R212" i="13"/>
  <c r="R213" i="13"/>
  <c r="R214" i="13"/>
  <c r="R215" i="13"/>
  <c r="R216" i="13"/>
  <c r="R217" i="13"/>
  <c r="R218" i="13"/>
  <c r="R219" i="13"/>
  <c r="R220" i="13"/>
  <c r="R221" i="13"/>
  <c r="R222" i="13"/>
  <c r="R223" i="13"/>
  <c r="R224" i="13"/>
  <c r="R225" i="13"/>
  <c r="R226" i="13"/>
  <c r="R227" i="13"/>
  <c r="R228" i="13"/>
  <c r="R229" i="13"/>
  <c r="R230" i="13"/>
  <c r="R231" i="13"/>
  <c r="R232" i="13"/>
  <c r="R233" i="13"/>
  <c r="R234" i="13"/>
  <c r="R235" i="13"/>
  <c r="R236" i="13"/>
  <c r="R237" i="13"/>
  <c r="R238" i="13"/>
  <c r="R239" i="13"/>
  <c r="R240" i="13"/>
  <c r="R241" i="13"/>
  <c r="R242" i="13"/>
  <c r="R243" i="13"/>
  <c r="R244" i="13"/>
  <c r="R245" i="13"/>
  <c r="R246" i="13"/>
  <c r="R247" i="13"/>
  <c r="R248" i="13"/>
  <c r="R249" i="13"/>
  <c r="R250" i="13"/>
  <c r="R251" i="13"/>
  <c r="R252" i="13"/>
  <c r="R253" i="13"/>
  <c r="R254" i="13"/>
  <c r="R255" i="13"/>
  <c r="R256" i="13"/>
  <c r="R257" i="13"/>
  <c r="R258" i="13"/>
  <c r="R259" i="13"/>
  <c r="R260" i="13"/>
  <c r="R261" i="13"/>
  <c r="R262" i="13"/>
  <c r="R263" i="13"/>
  <c r="R264" i="13"/>
  <c r="R265" i="13"/>
  <c r="R266" i="13"/>
  <c r="R267" i="13"/>
  <c r="R268" i="13"/>
  <c r="R269" i="13"/>
  <c r="R270" i="13"/>
  <c r="R271" i="13"/>
  <c r="R272" i="13"/>
  <c r="R273" i="13"/>
  <c r="R274" i="13"/>
  <c r="R275" i="13"/>
  <c r="R276" i="13"/>
  <c r="R277" i="13"/>
  <c r="R278" i="13"/>
  <c r="R279" i="13"/>
  <c r="R280" i="13"/>
  <c r="R281" i="13"/>
  <c r="R282" i="13"/>
  <c r="R283" i="13"/>
  <c r="R284" i="13"/>
  <c r="R285" i="13"/>
  <c r="R286" i="13"/>
  <c r="R287" i="13"/>
  <c r="R288" i="13"/>
  <c r="R289" i="13"/>
  <c r="R290" i="13"/>
  <c r="R291" i="13"/>
  <c r="R292" i="13"/>
  <c r="R293" i="13"/>
  <c r="R294" i="13"/>
  <c r="R295" i="13"/>
  <c r="R296" i="13"/>
  <c r="R297" i="13"/>
  <c r="R298" i="13"/>
  <c r="R299" i="13"/>
  <c r="R300" i="13"/>
  <c r="R301" i="13"/>
  <c r="R302" i="13"/>
  <c r="R303" i="13"/>
  <c r="R304" i="13"/>
  <c r="R305" i="13"/>
  <c r="R306" i="13"/>
  <c r="R307" i="13"/>
  <c r="R308" i="13"/>
  <c r="R309" i="13"/>
  <c r="R310" i="13"/>
  <c r="R311" i="13"/>
  <c r="R312" i="13"/>
  <c r="R313" i="13"/>
  <c r="R314" i="13"/>
  <c r="R315" i="13"/>
  <c r="R316" i="13"/>
  <c r="R317" i="13"/>
  <c r="R318" i="13"/>
  <c r="R319" i="13"/>
  <c r="R320" i="13"/>
  <c r="R321" i="13"/>
  <c r="R322" i="13"/>
  <c r="R323" i="13"/>
  <c r="R324" i="13"/>
  <c r="R325" i="13"/>
  <c r="R326" i="13"/>
  <c r="R327" i="13"/>
  <c r="R328" i="13"/>
  <c r="R329" i="13"/>
  <c r="R330" i="13"/>
  <c r="R331" i="13"/>
  <c r="R332" i="13"/>
  <c r="R333" i="13"/>
  <c r="R334" i="13"/>
  <c r="R335" i="13"/>
  <c r="R336" i="13"/>
  <c r="R337" i="13"/>
  <c r="R338" i="13"/>
  <c r="R339" i="13"/>
  <c r="R340" i="13"/>
  <c r="R341" i="13"/>
  <c r="R342" i="13"/>
  <c r="R343" i="13"/>
  <c r="R344" i="13"/>
  <c r="R345" i="13"/>
  <c r="R346" i="13"/>
  <c r="R347" i="13"/>
  <c r="R348" i="13"/>
  <c r="R349" i="13"/>
  <c r="R350" i="13"/>
  <c r="R351" i="13"/>
  <c r="R352" i="13"/>
  <c r="R353" i="13"/>
  <c r="R354" i="13"/>
  <c r="R355" i="13"/>
  <c r="R356" i="13"/>
  <c r="R357" i="13"/>
  <c r="R358" i="13"/>
  <c r="R359" i="13"/>
  <c r="R360" i="13"/>
  <c r="R361" i="13"/>
  <c r="R362" i="13"/>
  <c r="R363" i="13"/>
  <c r="R364" i="13"/>
  <c r="R365" i="13"/>
  <c r="R366" i="13"/>
  <c r="R367" i="13"/>
  <c r="R368" i="13"/>
  <c r="R369" i="13"/>
  <c r="R370" i="13"/>
  <c r="R371" i="13"/>
  <c r="R372" i="13"/>
  <c r="R373" i="13"/>
  <c r="R374" i="13"/>
  <c r="R375" i="13"/>
  <c r="R376" i="13"/>
  <c r="R377" i="13"/>
  <c r="R378" i="13"/>
  <c r="R379" i="13"/>
  <c r="R380" i="13"/>
  <c r="R381" i="13"/>
  <c r="R382" i="13"/>
  <c r="R383" i="13"/>
  <c r="R384" i="13"/>
  <c r="R385" i="13"/>
  <c r="R386" i="13"/>
  <c r="R387" i="13"/>
  <c r="R388" i="13"/>
  <c r="R389" i="13"/>
  <c r="R390" i="13"/>
  <c r="R391" i="13"/>
  <c r="R392" i="13"/>
  <c r="R393" i="13"/>
  <c r="R394" i="13"/>
  <c r="R395" i="13"/>
  <c r="R396" i="13"/>
  <c r="R397" i="13"/>
  <c r="R398" i="13"/>
  <c r="R399" i="13"/>
  <c r="R400" i="13"/>
  <c r="R401" i="13"/>
  <c r="R402" i="13"/>
  <c r="R403" i="13"/>
  <c r="R404" i="13"/>
  <c r="R405" i="13"/>
  <c r="R406" i="13"/>
  <c r="R407" i="13"/>
  <c r="R408" i="13"/>
  <c r="R409" i="13"/>
  <c r="R410" i="13"/>
  <c r="R411" i="13"/>
  <c r="R412" i="13"/>
  <c r="R413" i="13"/>
  <c r="R414" i="13"/>
  <c r="R415" i="13"/>
  <c r="R416" i="13"/>
  <c r="R417" i="13"/>
  <c r="R418" i="13"/>
  <c r="R419" i="13"/>
  <c r="R420" i="13"/>
  <c r="R421" i="13"/>
  <c r="R422" i="13"/>
  <c r="R423" i="13"/>
  <c r="R424" i="13"/>
  <c r="R425" i="13"/>
  <c r="R426" i="13"/>
  <c r="R427" i="13"/>
  <c r="R428" i="13"/>
  <c r="R429" i="13"/>
  <c r="R430" i="13"/>
  <c r="R431" i="13"/>
  <c r="R432" i="13"/>
  <c r="R433" i="13"/>
  <c r="R434" i="13"/>
  <c r="R435" i="13"/>
  <c r="R436" i="13"/>
  <c r="R437" i="13"/>
  <c r="R438" i="13"/>
  <c r="R439" i="13"/>
  <c r="R440" i="13"/>
  <c r="R441" i="13"/>
  <c r="R442" i="13"/>
  <c r="R443" i="13"/>
  <c r="R444" i="13"/>
  <c r="R445" i="13"/>
  <c r="R446" i="13"/>
  <c r="R447" i="13"/>
  <c r="R448" i="13"/>
  <c r="R449" i="13"/>
  <c r="R450" i="13"/>
  <c r="R451" i="13"/>
  <c r="R452" i="13"/>
  <c r="R453" i="13"/>
  <c r="R454" i="13"/>
  <c r="R455" i="13"/>
  <c r="R456" i="13"/>
  <c r="R457" i="13"/>
  <c r="R458" i="13"/>
  <c r="R459" i="13"/>
  <c r="R460" i="13"/>
  <c r="R461" i="13"/>
  <c r="R462" i="13"/>
  <c r="R463" i="13"/>
  <c r="R464" i="13"/>
  <c r="R465" i="13"/>
  <c r="R466" i="13"/>
  <c r="R467" i="13"/>
  <c r="R468" i="13"/>
  <c r="R469" i="13"/>
  <c r="R470" i="13"/>
  <c r="R471" i="13"/>
  <c r="R472" i="13"/>
  <c r="R473" i="13"/>
  <c r="R474" i="13"/>
  <c r="R475" i="13"/>
  <c r="R476" i="13"/>
  <c r="R477" i="13"/>
  <c r="R478" i="13"/>
  <c r="R479" i="13"/>
  <c r="R480" i="13"/>
  <c r="R481" i="13"/>
  <c r="R482" i="13"/>
  <c r="R483" i="13"/>
  <c r="R484" i="13"/>
  <c r="R485" i="13"/>
  <c r="R486" i="13"/>
  <c r="R487" i="13"/>
  <c r="R488" i="13"/>
  <c r="R489" i="13"/>
  <c r="R490" i="13"/>
  <c r="R491" i="13"/>
  <c r="R492" i="13"/>
  <c r="R493" i="13"/>
  <c r="R494" i="13"/>
  <c r="R495" i="13"/>
  <c r="R496" i="13"/>
  <c r="R497" i="13"/>
  <c r="R498" i="13"/>
  <c r="R499" i="13"/>
  <c r="R500" i="13"/>
  <c r="R501" i="13"/>
  <c r="R502" i="13"/>
  <c r="R503" i="13"/>
  <c r="R504" i="13"/>
  <c r="R505" i="13"/>
  <c r="R506" i="13"/>
  <c r="R507" i="13"/>
  <c r="R508" i="13"/>
  <c r="R509" i="13"/>
  <c r="R510" i="13"/>
  <c r="R511" i="13"/>
  <c r="R512" i="13"/>
  <c r="R513" i="13"/>
  <c r="R514" i="13"/>
  <c r="R515" i="13"/>
  <c r="R516" i="13"/>
  <c r="R517" i="13"/>
  <c r="R518" i="13"/>
  <c r="R519" i="13"/>
  <c r="R520" i="13"/>
  <c r="R521" i="13"/>
  <c r="R522" i="13"/>
  <c r="R523" i="13"/>
  <c r="R524" i="13"/>
  <c r="R525" i="13"/>
  <c r="R526" i="13"/>
  <c r="R527" i="13"/>
  <c r="R528" i="13"/>
  <c r="R529" i="13"/>
  <c r="R530" i="13"/>
  <c r="R531" i="13"/>
  <c r="R532" i="13"/>
  <c r="R533" i="13"/>
  <c r="R534" i="13"/>
  <c r="R535" i="13"/>
  <c r="R536" i="13"/>
  <c r="R537" i="13"/>
  <c r="R538" i="13"/>
  <c r="R539" i="13"/>
  <c r="R540" i="13"/>
  <c r="R541" i="13"/>
  <c r="R542" i="13"/>
  <c r="R543" i="13"/>
  <c r="R544" i="13"/>
  <c r="R545" i="13"/>
  <c r="R546" i="13"/>
  <c r="R547" i="13"/>
  <c r="R548" i="13"/>
  <c r="R549" i="13"/>
  <c r="R550" i="13"/>
  <c r="R551" i="13"/>
  <c r="R552" i="13"/>
  <c r="H34" i="20"/>
  <c r="M34" i="20" s="1"/>
  <c r="H35" i="20"/>
  <c r="H36" i="20"/>
  <c r="M36" i="20" s="1"/>
  <c r="H37" i="20"/>
  <c r="H41" i="20"/>
  <c r="M41" i="20" s="1"/>
  <c r="H42" i="20"/>
  <c r="H43" i="20"/>
  <c r="H44" i="20"/>
  <c r="M44" i="20" s="1"/>
  <c r="H45" i="20"/>
  <c r="M45" i="20" s="1"/>
  <c r="H46" i="20"/>
  <c r="M46" i="20" s="1"/>
  <c r="H47" i="20"/>
  <c r="M47" i="20" s="1"/>
  <c r="I50" i="20"/>
  <c r="Q50" i="20" s="1"/>
  <c r="M52" i="20"/>
  <c r="H53" i="20"/>
  <c r="M53" i="20" s="1"/>
  <c r="H54" i="20"/>
  <c r="M54" i="20" s="1"/>
  <c r="H55" i="20"/>
  <c r="H56" i="20"/>
  <c r="H57" i="20"/>
  <c r="H58" i="20"/>
  <c r="H59" i="20"/>
  <c r="H60" i="20"/>
  <c r="H61" i="20"/>
  <c r="H62" i="20"/>
  <c r="H63" i="20"/>
  <c r="H64" i="20"/>
  <c r="M65" i="20"/>
  <c r="M66" i="20"/>
  <c r="M67" i="20"/>
  <c r="H68" i="20"/>
  <c r="H69" i="20"/>
  <c r="H70" i="20"/>
  <c r="M70" i="20" s="1"/>
  <c r="H71" i="20"/>
  <c r="M71" i="20" s="1"/>
  <c r="H72" i="20"/>
  <c r="H73" i="20"/>
  <c r="M73" i="20" s="1"/>
  <c r="H74" i="20"/>
  <c r="M74" i="20" s="1"/>
  <c r="H75" i="20"/>
  <c r="M75" i="20" s="1"/>
  <c r="H76" i="20"/>
  <c r="M76" i="20" s="1"/>
  <c r="H77" i="20"/>
  <c r="M77" i="20" s="1"/>
  <c r="H78" i="20"/>
  <c r="M78" i="20" s="1"/>
  <c r="H79" i="20"/>
  <c r="M79" i="20" s="1"/>
  <c r="H80" i="20"/>
  <c r="M80" i="20" s="1"/>
  <c r="H81" i="20"/>
  <c r="H82" i="20"/>
  <c r="M82" i="20" s="1"/>
  <c r="H83" i="20"/>
  <c r="M83" i="20" s="1"/>
  <c r="H84" i="20"/>
  <c r="H85" i="20"/>
  <c r="H86" i="20"/>
  <c r="M86" i="20" s="1"/>
  <c r="H87" i="20"/>
  <c r="H88" i="20"/>
  <c r="M88" i="20" s="1"/>
  <c r="H89" i="20"/>
  <c r="M89" i="20" s="1"/>
  <c r="H90" i="20"/>
  <c r="M90" i="20" s="1"/>
  <c r="H91" i="20"/>
  <c r="M91" i="20" s="1"/>
  <c r="H92" i="20"/>
  <c r="M92" i="20" s="1"/>
  <c r="H93" i="20"/>
  <c r="M93" i="20" s="1"/>
  <c r="H94" i="20"/>
  <c r="M94" i="20" s="1"/>
  <c r="H95" i="20"/>
  <c r="M95" i="20" s="1"/>
  <c r="H96" i="20"/>
  <c r="M96" i="20" s="1"/>
  <c r="H97" i="20"/>
  <c r="M97" i="20" s="1"/>
  <c r="H98" i="20"/>
  <c r="M98" i="20" s="1"/>
  <c r="H99" i="20"/>
  <c r="M99" i="20" s="1"/>
  <c r="H100" i="20"/>
  <c r="M100" i="20" s="1"/>
  <c r="H101" i="20"/>
  <c r="M101" i="20" s="1"/>
  <c r="H102" i="20"/>
  <c r="M102" i="20" s="1"/>
  <c r="H103" i="20"/>
  <c r="M103" i="20" s="1"/>
  <c r="H104" i="20"/>
  <c r="M104" i="20" s="1"/>
  <c r="H105" i="20"/>
  <c r="M105" i="20" s="1"/>
  <c r="H106" i="20"/>
  <c r="M106" i="20" s="1"/>
  <c r="H107" i="20"/>
  <c r="M107" i="20" s="1"/>
  <c r="H108" i="20"/>
  <c r="M108" i="20" s="1"/>
  <c r="H109" i="20"/>
  <c r="M109" i="20" s="1"/>
  <c r="H110" i="20"/>
  <c r="M110" i="20" s="1"/>
  <c r="H111" i="20"/>
  <c r="M111" i="20" s="1"/>
  <c r="H112" i="20"/>
  <c r="M112" i="20" s="1"/>
  <c r="H113" i="20"/>
  <c r="M113" i="20" s="1"/>
  <c r="H114" i="20"/>
  <c r="M114" i="20" s="1"/>
  <c r="H115" i="20"/>
  <c r="M115" i="20" s="1"/>
  <c r="H116" i="20"/>
  <c r="M116" i="20" s="1"/>
  <c r="H117" i="20"/>
  <c r="M117" i="20" s="1"/>
  <c r="H118" i="20"/>
  <c r="M118" i="20" s="1"/>
  <c r="H119" i="20"/>
  <c r="M119" i="20" s="1"/>
  <c r="H120" i="20"/>
  <c r="M120" i="20" s="1"/>
  <c r="H121" i="20"/>
  <c r="M121" i="20" s="1"/>
  <c r="H122" i="20"/>
  <c r="M122" i="20" s="1"/>
  <c r="H123" i="20"/>
  <c r="M123" i="20" s="1"/>
  <c r="H124" i="20"/>
  <c r="M124" i="20" s="1"/>
  <c r="H125" i="20"/>
  <c r="M125" i="20" s="1"/>
  <c r="H126" i="20"/>
  <c r="M126" i="20" s="1"/>
  <c r="H127" i="20"/>
  <c r="M127" i="20" s="1"/>
  <c r="H128" i="20"/>
  <c r="M128" i="20" s="1"/>
  <c r="H129" i="20"/>
  <c r="M129" i="20" s="1"/>
  <c r="H130" i="20"/>
  <c r="M130" i="20" s="1"/>
  <c r="H131" i="20"/>
  <c r="M131" i="20" s="1"/>
  <c r="H132" i="20"/>
  <c r="M132" i="20" s="1"/>
  <c r="H133" i="20"/>
  <c r="M133" i="20" s="1"/>
  <c r="H134" i="20"/>
  <c r="M134" i="20" s="1"/>
  <c r="H135" i="20"/>
  <c r="M135" i="20" s="1"/>
  <c r="H136" i="20"/>
  <c r="M136" i="20" s="1"/>
  <c r="H137" i="20"/>
  <c r="M137" i="20" s="1"/>
  <c r="H138" i="20"/>
  <c r="M138" i="20" s="1"/>
  <c r="H139" i="20"/>
  <c r="M139" i="20" s="1"/>
  <c r="H140" i="20"/>
  <c r="M140" i="20" s="1"/>
  <c r="H141" i="20"/>
  <c r="M141" i="20" s="1"/>
  <c r="H142" i="20"/>
  <c r="M142" i="20" s="1"/>
  <c r="H143" i="20"/>
  <c r="M143" i="20" s="1"/>
  <c r="H144" i="20"/>
  <c r="M144" i="20" s="1"/>
  <c r="H145" i="20"/>
  <c r="M145" i="20" s="1"/>
  <c r="H146" i="20"/>
  <c r="M146" i="20" s="1"/>
  <c r="H147" i="20"/>
  <c r="M147" i="20" s="1"/>
  <c r="H148" i="20"/>
  <c r="M148" i="20" s="1"/>
  <c r="H149" i="20"/>
  <c r="M149" i="20" s="1"/>
  <c r="H150" i="20"/>
  <c r="M150" i="20" s="1"/>
  <c r="H151" i="20"/>
  <c r="M151" i="20" s="1"/>
  <c r="H152" i="20"/>
  <c r="M152" i="20" s="1"/>
  <c r="H153" i="20"/>
  <c r="M153" i="20" s="1"/>
  <c r="H154" i="20"/>
  <c r="M154" i="20" s="1"/>
  <c r="H155" i="20"/>
  <c r="M155" i="20" s="1"/>
  <c r="H156" i="20"/>
  <c r="M156" i="20" s="1"/>
  <c r="M56" i="20" l="1"/>
  <c r="S89" i="13"/>
  <c r="S51" i="13"/>
  <c r="S50" i="13"/>
  <c r="M85" i="20"/>
  <c r="M84" i="20"/>
  <c r="S104" i="13"/>
  <c r="S90" i="13"/>
  <c r="M87" i="20"/>
  <c r="M81" i="20"/>
  <c r="S88" i="13"/>
  <c r="M72" i="20"/>
  <c r="S77" i="13"/>
  <c r="M57" i="20"/>
  <c r="S76" i="13"/>
  <c r="M58" i="20"/>
  <c r="S70" i="13"/>
  <c r="M55" i="20"/>
  <c r="S69" i="13"/>
  <c r="M69" i="20"/>
  <c r="S68" i="13"/>
  <c r="M68" i="20"/>
  <c r="S66" i="13"/>
  <c r="M43" i="20"/>
  <c r="S62" i="13"/>
  <c r="M42" i="20"/>
  <c r="S61" i="13"/>
  <c r="M37" i="20"/>
  <c r="I37" i="20"/>
  <c r="M62" i="20"/>
  <c r="S55" i="13"/>
  <c r="M61" i="20"/>
  <c r="S54" i="13"/>
  <c r="M60" i="20"/>
  <c r="S53" i="13"/>
  <c r="M59" i="20"/>
  <c r="S52" i="13"/>
  <c r="M64" i="20"/>
  <c r="M63" i="20"/>
  <c r="M40" i="20"/>
  <c r="R40" i="20"/>
  <c r="M50" i="20"/>
  <c r="M35" i="20"/>
  <c r="S19" i="13"/>
  <c r="I16" i="47"/>
  <c r="I331" i="13" l="1"/>
  <c r="I332" i="13"/>
  <c r="E331" i="13"/>
  <c r="E332" i="13"/>
  <c r="D331" i="13"/>
  <c r="D332" i="13"/>
  <c r="I330" i="13" l="1"/>
  <c r="Q552" i="13"/>
  <c r="E330" i="13"/>
  <c r="D330" i="13"/>
  <c r="I322" i="13" l="1"/>
  <c r="I323" i="13"/>
  <c r="E322" i="13"/>
  <c r="E323" i="13"/>
  <c r="D322" i="13"/>
  <c r="D323" i="13"/>
  <c r="I307" i="13" l="1"/>
  <c r="E307" i="13"/>
  <c r="D307" i="13"/>
  <c r="I289" i="13" l="1"/>
  <c r="I19" i="47" l="1"/>
  <c r="J19" i="47" s="1"/>
  <c r="J17" i="47"/>
  <c r="J15" i="47"/>
  <c r="AA156" i="20"/>
  <c r="AB156" i="20" s="1"/>
  <c r="X156" i="20"/>
  <c r="W156" i="20" s="1"/>
  <c r="V156" i="20"/>
  <c r="N156" i="20"/>
  <c r="R156" i="20"/>
  <c r="AA155" i="20"/>
  <c r="AB155" i="20" s="1"/>
  <c r="X155" i="20"/>
  <c r="W155" i="20" s="1"/>
  <c r="V155" i="20"/>
  <c r="N155" i="20"/>
  <c r="R155" i="20"/>
  <c r="AA154" i="20"/>
  <c r="AB154" i="20" s="1"/>
  <c r="X154" i="20"/>
  <c r="W154" i="20" s="1"/>
  <c r="V154" i="20"/>
  <c r="N154" i="20"/>
  <c r="R154" i="20"/>
  <c r="AA153" i="20"/>
  <c r="AB153" i="20" s="1"/>
  <c r="X153" i="20"/>
  <c r="W153" i="20" s="1"/>
  <c r="V153" i="20"/>
  <c r="N153" i="20"/>
  <c r="R153" i="20"/>
  <c r="AA152" i="20"/>
  <c r="AB152" i="20" s="1"/>
  <c r="X152" i="20"/>
  <c r="W152" i="20" s="1"/>
  <c r="V152" i="20"/>
  <c r="N152" i="20"/>
  <c r="R152" i="20"/>
  <c r="AA151" i="20"/>
  <c r="AB151" i="20" s="1"/>
  <c r="X151" i="20"/>
  <c r="W151" i="20" s="1"/>
  <c r="V151" i="20"/>
  <c r="N151" i="20"/>
  <c r="AA150" i="20"/>
  <c r="AB150" i="20" s="1"/>
  <c r="X150" i="20"/>
  <c r="W150" i="20" s="1"/>
  <c r="V150" i="20"/>
  <c r="N150" i="20"/>
  <c r="AA149" i="20"/>
  <c r="AB149" i="20" s="1"/>
  <c r="X149" i="20"/>
  <c r="W149" i="20" s="1"/>
  <c r="V149" i="20"/>
  <c r="N149" i="20"/>
  <c r="AA148" i="20"/>
  <c r="AB148" i="20" s="1"/>
  <c r="X148" i="20"/>
  <c r="W148" i="20" s="1"/>
  <c r="V148" i="20"/>
  <c r="N148" i="20"/>
  <c r="AA147" i="20"/>
  <c r="AB147" i="20" s="1"/>
  <c r="X147" i="20"/>
  <c r="W147" i="20" s="1"/>
  <c r="V147" i="20"/>
  <c r="N147" i="20"/>
  <c r="R147" i="20"/>
  <c r="AA146" i="20"/>
  <c r="AB146" i="20" s="1"/>
  <c r="X146" i="20"/>
  <c r="W146" i="20" s="1"/>
  <c r="V146" i="20"/>
  <c r="N146" i="20"/>
  <c r="R146" i="20"/>
  <c r="AA145" i="20"/>
  <c r="AB145" i="20" s="1"/>
  <c r="X145" i="20"/>
  <c r="W145" i="20" s="1"/>
  <c r="V145" i="20"/>
  <c r="N145" i="20"/>
  <c r="R145" i="20"/>
  <c r="AA144" i="20"/>
  <c r="AB144" i="20" s="1"/>
  <c r="X144" i="20"/>
  <c r="W144" i="20" s="1"/>
  <c r="V144" i="20"/>
  <c r="N144" i="20"/>
  <c r="R144" i="20"/>
  <c r="AA143" i="20"/>
  <c r="AB143" i="20" s="1"/>
  <c r="X143" i="20"/>
  <c r="W143" i="20" s="1"/>
  <c r="V143" i="20"/>
  <c r="N143" i="20"/>
  <c r="R143" i="20"/>
  <c r="AA142" i="20"/>
  <c r="AB142" i="20" s="1"/>
  <c r="X142" i="20"/>
  <c r="W142" i="20" s="1"/>
  <c r="V142" i="20"/>
  <c r="N142" i="20"/>
  <c r="R142" i="20"/>
  <c r="AA141" i="20"/>
  <c r="AB141" i="20" s="1"/>
  <c r="X141" i="20"/>
  <c r="W141" i="20" s="1"/>
  <c r="V141" i="20"/>
  <c r="N141" i="20"/>
  <c r="R141" i="20"/>
  <c r="AA140" i="20"/>
  <c r="AB140" i="20" s="1"/>
  <c r="X140" i="20"/>
  <c r="W140" i="20" s="1"/>
  <c r="V140" i="20"/>
  <c r="N140" i="20"/>
  <c r="R140" i="20"/>
  <c r="AA139" i="20"/>
  <c r="AB139" i="20" s="1"/>
  <c r="X139" i="20"/>
  <c r="W139" i="20" s="1"/>
  <c r="V139" i="20"/>
  <c r="N139" i="20"/>
  <c r="R139" i="20"/>
  <c r="AA138" i="20"/>
  <c r="AB138" i="20" s="1"/>
  <c r="X138" i="20"/>
  <c r="W138" i="20" s="1"/>
  <c r="V138" i="20"/>
  <c r="N138" i="20"/>
  <c r="R138" i="20"/>
  <c r="AA137" i="20"/>
  <c r="AB137" i="20" s="1"/>
  <c r="X137" i="20"/>
  <c r="W137" i="20" s="1"/>
  <c r="V137" i="20"/>
  <c r="N137" i="20"/>
  <c r="AA136" i="20"/>
  <c r="AB136" i="20" s="1"/>
  <c r="X136" i="20"/>
  <c r="W136" i="20" s="1"/>
  <c r="V136" i="20"/>
  <c r="N136" i="20"/>
  <c r="AA135" i="20"/>
  <c r="AB135" i="20" s="1"/>
  <c r="X135" i="20"/>
  <c r="W135" i="20" s="1"/>
  <c r="V135" i="20"/>
  <c r="N135" i="20"/>
  <c r="R135" i="20"/>
  <c r="AA134" i="20"/>
  <c r="AB134" i="20" s="1"/>
  <c r="X134" i="20"/>
  <c r="W134" i="20" s="1"/>
  <c r="V134" i="20"/>
  <c r="N134" i="20"/>
  <c r="R134" i="20"/>
  <c r="AA133" i="20"/>
  <c r="AB133" i="20" s="1"/>
  <c r="X133" i="20"/>
  <c r="W133" i="20" s="1"/>
  <c r="V133" i="20"/>
  <c r="N133" i="20"/>
  <c r="R133" i="20"/>
  <c r="AA132" i="20"/>
  <c r="AB132" i="20" s="1"/>
  <c r="X132" i="20"/>
  <c r="W132" i="20" s="1"/>
  <c r="V132" i="20"/>
  <c r="N132" i="20"/>
  <c r="R132" i="20"/>
  <c r="AA131" i="20"/>
  <c r="AB131" i="20" s="1"/>
  <c r="X131" i="20"/>
  <c r="W131" i="20" s="1"/>
  <c r="V131" i="20"/>
  <c r="N131" i="20"/>
  <c r="R131" i="20"/>
  <c r="AA130" i="20"/>
  <c r="AB130" i="20" s="1"/>
  <c r="X130" i="20"/>
  <c r="W130" i="20" s="1"/>
  <c r="V130" i="20"/>
  <c r="N130" i="20"/>
  <c r="R130" i="20"/>
  <c r="AA129" i="20"/>
  <c r="AB129" i="20" s="1"/>
  <c r="X129" i="20"/>
  <c r="W129" i="20" s="1"/>
  <c r="V129" i="20"/>
  <c r="N129" i="20"/>
  <c r="R129" i="20"/>
  <c r="AA128" i="20"/>
  <c r="AB128" i="20" s="1"/>
  <c r="X128" i="20"/>
  <c r="W128" i="20" s="1"/>
  <c r="V128" i="20"/>
  <c r="N128" i="20"/>
  <c r="R128" i="20"/>
  <c r="AA127" i="20"/>
  <c r="AB127" i="20" s="1"/>
  <c r="X127" i="20"/>
  <c r="W127" i="20" s="1"/>
  <c r="V127" i="20"/>
  <c r="N127" i="20"/>
  <c r="R127" i="20"/>
  <c r="AA126" i="20"/>
  <c r="AB126" i="20" s="1"/>
  <c r="X126" i="20"/>
  <c r="W126" i="20" s="1"/>
  <c r="V126" i="20"/>
  <c r="N126" i="20"/>
  <c r="AA125" i="20"/>
  <c r="AB125" i="20" s="1"/>
  <c r="X125" i="20"/>
  <c r="W125" i="20" s="1"/>
  <c r="V125" i="20"/>
  <c r="N125" i="20"/>
  <c r="AA124" i="20"/>
  <c r="AB124" i="20" s="1"/>
  <c r="X124" i="20"/>
  <c r="W124" i="20" s="1"/>
  <c r="V124" i="20"/>
  <c r="N124" i="20"/>
  <c r="AA123" i="20"/>
  <c r="AB123" i="20" s="1"/>
  <c r="X123" i="20"/>
  <c r="W123" i="20" s="1"/>
  <c r="V123" i="20"/>
  <c r="N123" i="20"/>
  <c r="R123" i="20"/>
  <c r="AA122" i="20"/>
  <c r="AB122" i="20" s="1"/>
  <c r="X122" i="20"/>
  <c r="W122" i="20" s="1"/>
  <c r="V122" i="20"/>
  <c r="N122" i="20"/>
  <c r="R122" i="20"/>
  <c r="AA121" i="20"/>
  <c r="AB121" i="20" s="1"/>
  <c r="X121" i="20"/>
  <c r="W121" i="20" s="1"/>
  <c r="V121" i="20"/>
  <c r="N121" i="20"/>
  <c r="R121" i="20"/>
  <c r="AA120" i="20"/>
  <c r="AB120" i="20" s="1"/>
  <c r="X120" i="20"/>
  <c r="W120" i="20" s="1"/>
  <c r="V120" i="20"/>
  <c r="N120" i="20"/>
  <c r="R120" i="20"/>
  <c r="AA119" i="20"/>
  <c r="AB119" i="20" s="1"/>
  <c r="X119" i="20"/>
  <c r="W119" i="20" s="1"/>
  <c r="V119" i="20"/>
  <c r="N119" i="20"/>
  <c r="R119" i="20"/>
  <c r="AA118" i="20"/>
  <c r="AB118" i="20" s="1"/>
  <c r="X118" i="20"/>
  <c r="W118" i="20" s="1"/>
  <c r="V118" i="20"/>
  <c r="N118" i="20"/>
  <c r="R118" i="20"/>
  <c r="AA117" i="20"/>
  <c r="AB117" i="20" s="1"/>
  <c r="X117" i="20"/>
  <c r="W117" i="20" s="1"/>
  <c r="V117" i="20"/>
  <c r="N117" i="20"/>
  <c r="R117" i="20"/>
  <c r="AA116" i="20"/>
  <c r="AB116" i="20" s="1"/>
  <c r="X116" i="20"/>
  <c r="W116" i="20" s="1"/>
  <c r="V116" i="20"/>
  <c r="N116" i="20"/>
  <c r="AA115" i="20"/>
  <c r="AB115" i="20" s="1"/>
  <c r="X115" i="20"/>
  <c r="W115" i="20" s="1"/>
  <c r="V115" i="20"/>
  <c r="N115" i="20"/>
  <c r="I115" i="20"/>
  <c r="Q115" i="20" s="1"/>
  <c r="AA114" i="20"/>
  <c r="AB114" i="20" s="1"/>
  <c r="X114" i="20"/>
  <c r="W114" i="20" s="1"/>
  <c r="V114" i="20"/>
  <c r="N114" i="20"/>
  <c r="AA113" i="20"/>
  <c r="AB113" i="20" s="1"/>
  <c r="X113" i="20"/>
  <c r="W113" i="20" s="1"/>
  <c r="V113" i="20"/>
  <c r="N113" i="20"/>
  <c r="AA112" i="20"/>
  <c r="AB112" i="20" s="1"/>
  <c r="X112" i="20"/>
  <c r="W112" i="20" s="1"/>
  <c r="V112" i="20"/>
  <c r="N112" i="20"/>
  <c r="AA111" i="20"/>
  <c r="AB111" i="20" s="1"/>
  <c r="X111" i="20"/>
  <c r="W111" i="20" s="1"/>
  <c r="V111" i="20"/>
  <c r="N111" i="20"/>
  <c r="AA110" i="20"/>
  <c r="AB110" i="20" s="1"/>
  <c r="X110" i="20"/>
  <c r="W110" i="20" s="1"/>
  <c r="V110" i="20"/>
  <c r="N110" i="20"/>
  <c r="R110" i="20"/>
  <c r="AA109" i="20"/>
  <c r="AB109" i="20" s="1"/>
  <c r="X109" i="20"/>
  <c r="W109" i="20" s="1"/>
  <c r="V109" i="20"/>
  <c r="N109" i="20"/>
  <c r="R109" i="20"/>
  <c r="AA108" i="20"/>
  <c r="AB108" i="20" s="1"/>
  <c r="X108" i="20"/>
  <c r="W108" i="20" s="1"/>
  <c r="V108" i="20"/>
  <c r="N108" i="20"/>
  <c r="R108" i="20"/>
  <c r="AA107" i="20"/>
  <c r="AB107" i="20" s="1"/>
  <c r="X107" i="20"/>
  <c r="W107" i="20" s="1"/>
  <c r="V107" i="20"/>
  <c r="N107" i="20"/>
  <c r="R107" i="20"/>
  <c r="AA106" i="20"/>
  <c r="AB106" i="20" s="1"/>
  <c r="X106" i="20"/>
  <c r="W106" i="20" s="1"/>
  <c r="V106" i="20"/>
  <c r="N106" i="20"/>
  <c r="R106" i="20"/>
  <c r="AA105" i="20"/>
  <c r="AB105" i="20" s="1"/>
  <c r="X105" i="20"/>
  <c r="W105" i="20" s="1"/>
  <c r="V105" i="20"/>
  <c r="N105" i="20"/>
  <c r="R105" i="20"/>
  <c r="AA104" i="20"/>
  <c r="AB104" i="20" s="1"/>
  <c r="X104" i="20"/>
  <c r="W104" i="20" s="1"/>
  <c r="V104" i="20"/>
  <c r="N104" i="20"/>
  <c r="AA103" i="20"/>
  <c r="AB103" i="20" s="1"/>
  <c r="X103" i="20"/>
  <c r="W103" i="20" s="1"/>
  <c r="V103" i="20"/>
  <c r="N103" i="20"/>
  <c r="I103" i="20"/>
  <c r="Q103" i="20" s="1"/>
  <c r="AA102" i="20"/>
  <c r="AB102" i="20" s="1"/>
  <c r="X102" i="20"/>
  <c r="W102" i="20" s="1"/>
  <c r="V102" i="20"/>
  <c r="N102" i="20"/>
  <c r="AA101" i="20"/>
  <c r="AB101" i="20" s="1"/>
  <c r="X101" i="20"/>
  <c r="W101" i="20" s="1"/>
  <c r="V101" i="20"/>
  <c r="N101" i="20"/>
  <c r="AA100" i="20"/>
  <c r="AB100" i="20" s="1"/>
  <c r="X100" i="20"/>
  <c r="W100" i="20" s="1"/>
  <c r="V100" i="20"/>
  <c r="N100" i="20"/>
  <c r="AA99" i="20"/>
  <c r="AB99" i="20" s="1"/>
  <c r="X99" i="20"/>
  <c r="W99" i="20" s="1"/>
  <c r="V99" i="20"/>
  <c r="N99" i="20"/>
  <c r="R99" i="20"/>
  <c r="AA98" i="20"/>
  <c r="AB98" i="20" s="1"/>
  <c r="X98" i="20"/>
  <c r="W98" i="20" s="1"/>
  <c r="V98" i="20"/>
  <c r="N98" i="20"/>
  <c r="R98" i="20"/>
  <c r="AA97" i="20"/>
  <c r="AB97" i="20" s="1"/>
  <c r="X97" i="20"/>
  <c r="W97" i="20" s="1"/>
  <c r="V97" i="20"/>
  <c r="N97" i="20"/>
  <c r="R97" i="20"/>
  <c r="AA96" i="20"/>
  <c r="AB96" i="20" s="1"/>
  <c r="X96" i="20"/>
  <c r="W96" i="20" s="1"/>
  <c r="V96" i="20"/>
  <c r="N96" i="20"/>
  <c r="R96" i="20"/>
  <c r="AA95" i="20"/>
  <c r="AB95" i="20" s="1"/>
  <c r="X95" i="20"/>
  <c r="W95" i="20" s="1"/>
  <c r="V95" i="20"/>
  <c r="N95" i="20"/>
  <c r="R95" i="20"/>
  <c r="AA94" i="20"/>
  <c r="AB94" i="20" s="1"/>
  <c r="X94" i="20"/>
  <c r="W94" i="20" s="1"/>
  <c r="V94" i="20"/>
  <c r="N94" i="20"/>
  <c r="AA93" i="20"/>
  <c r="AB93" i="20" s="1"/>
  <c r="X93" i="20"/>
  <c r="W93" i="20" s="1"/>
  <c r="V93" i="20"/>
  <c r="N93" i="20"/>
  <c r="R93" i="20"/>
  <c r="AA92" i="20"/>
  <c r="AB92" i="20" s="1"/>
  <c r="X92" i="20"/>
  <c r="W92" i="20" s="1"/>
  <c r="V92" i="20"/>
  <c r="N92" i="20"/>
  <c r="AA91" i="20"/>
  <c r="AB91" i="20" s="1"/>
  <c r="X91" i="20"/>
  <c r="W91" i="20" s="1"/>
  <c r="V91" i="20"/>
  <c r="N91" i="20"/>
  <c r="I91" i="20"/>
  <c r="Q91" i="20" s="1"/>
  <c r="AA90" i="20"/>
  <c r="AB90" i="20" s="1"/>
  <c r="X90" i="20"/>
  <c r="W90" i="20" s="1"/>
  <c r="V90" i="20"/>
  <c r="N90" i="20"/>
  <c r="AA89" i="20"/>
  <c r="AB89" i="20" s="1"/>
  <c r="X89" i="20"/>
  <c r="W89" i="20" s="1"/>
  <c r="V89" i="20"/>
  <c r="N89" i="20"/>
  <c r="AA88" i="20"/>
  <c r="AB88" i="20" s="1"/>
  <c r="X88" i="20"/>
  <c r="W88" i="20" s="1"/>
  <c r="V88" i="20"/>
  <c r="N88" i="20"/>
  <c r="AA87" i="20"/>
  <c r="AB87" i="20" s="1"/>
  <c r="X87" i="20"/>
  <c r="W87" i="20" s="1"/>
  <c r="V87" i="20"/>
  <c r="N87" i="20"/>
  <c r="R87" i="20"/>
  <c r="AA86" i="20"/>
  <c r="AB86" i="20" s="1"/>
  <c r="X86" i="20"/>
  <c r="W86" i="20" s="1"/>
  <c r="V86" i="20"/>
  <c r="N86" i="20"/>
  <c r="R86" i="20"/>
  <c r="AA85" i="20"/>
  <c r="AB85" i="20" s="1"/>
  <c r="X85" i="20"/>
  <c r="W85" i="20" s="1"/>
  <c r="V85" i="20"/>
  <c r="N85" i="20"/>
  <c r="R85" i="20"/>
  <c r="Z84" i="20"/>
  <c r="AA84" i="20" s="1"/>
  <c r="AB84" i="20" s="1"/>
  <c r="X84" i="20"/>
  <c r="W84" i="20" s="1"/>
  <c r="V84" i="20"/>
  <c r="N84" i="20"/>
  <c r="R84" i="20"/>
  <c r="AA83" i="20"/>
  <c r="AB83" i="20" s="1"/>
  <c r="X83" i="20"/>
  <c r="W83" i="20" s="1"/>
  <c r="V83" i="20"/>
  <c r="N83" i="20"/>
  <c r="R83" i="20"/>
  <c r="AA82" i="20"/>
  <c r="AB82" i="20" s="1"/>
  <c r="X82" i="20"/>
  <c r="W82" i="20" s="1"/>
  <c r="V82" i="20"/>
  <c r="N82" i="20"/>
  <c r="R82" i="20"/>
  <c r="AA81" i="20"/>
  <c r="AB81" i="20" s="1"/>
  <c r="X81" i="20"/>
  <c r="W81" i="20" s="1"/>
  <c r="V81" i="20"/>
  <c r="N81" i="20"/>
  <c r="R81" i="20"/>
  <c r="AA80" i="20"/>
  <c r="AB80" i="20" s="1"/>
  <c r="X80" i="20"/>
  <c r="W80" i="20" s="1"/>
  <c r="V80" i="20"/>
  <c r="N80" i="20"/>
  <c r="AA79" i="20"/>
  <c r="AB79" i="20" s="1"/>
  <c r="X79" i="20"/>
  <c r="W79" i="20" s="1"/>
  <c r="V79" i="20"/>
  <c r="N79" i="20"/>
  <c r="I79" i="20"/>
  <c r="Q79" i="20" s="1"/>
  <c r="AA78" i="20"/>
  <c r="AB78" i="20" s="1"/>
  <c r="X78" i="20"/>
  <c r="W78" i="20" s="1"/>
  <c r="V78" i="20"/>
  <c r="N78" i="20"/>
  <c r="Z77" i="20"/>
  <c r="AA77" i="20" s="1"/>
  <c r="AB77" i="20" s="1"/>
  <c r="X77" i="20"/>
  <c r="W77" i="20" s="1"/>
  <c r="V77" i="20"/>
  <c r="N77" i="20"/>
  <c r="Z76" i="20"/>
  <c r="AA76" i="20" s="1"/>
  <c r="AB76" i="20" s="1"/>
  <c r="X76" i="20"/>
  <c r="W76" i="20" s="1"/>
  <c r="V76" i="20"/>
  <c r="N76" i="20"/>
  <c r="AA75" i="20"/>
  <c r="AB75" i="20" s="1"/>
  <c r="X75" i="20"/>
  <c r="W75" i="20" s="1"/>
  <c r="V75" i="20"/>
  <c r="N75" i="20"/>
  <c r="AA74" i="20"/>
  <c r="AB74" i="20" s="1"/>
  <c r="X74" i="20"/>
  <c r="W74" i="20" s="1"/>
  <c r="V74" i="20"/>
  <c r="N74" i="20"/>
  <c r="R74" i="20"/>
  <c r="AA73" i="20"/>
  <c r="AB73" i="20" s="1"/>
  <c r="X73" i="20"/>
  <c r="W73" i="20" s="1"/>
  <c r="V73" i="20"/>
  <c r="N73" i="20"/>
  <c r="R73" i="20"/>
  <c r="AA72" i="20"/>
  <c r="AB72" i="20" s="1"/>
  <c r="X72" i="20"/>
  <c r="W72" i="20" s="1"/>
  <c r="V72" i="20"/>
  <c r="N72" i="20"/>
  <c r="R72" i="20"/>
  <c r="Z71" i="20"/>
  <c r="AA71" i="20" s="1"/>
  <c r="AB71" i="20" s="1"/>
  <c r="X71" i="20"/>
  <c r="W71" i="20" s="1"/>
  <c r="V71" i="20"/>
  <c r="N71" i="20"/>
  <c r="R71" i="20"/>
  <c r="Z70" i="20"/>
  <c r="AA70" i="20" s="1"/>
  <c r="AB70" i="20" s="1"/>
  <c r="X70" i="20"/>
  <c r="W70" i="20" s="1"/>
  <c r="V70" i="20"/>
  <c r="N70" i="20"/>
  <c r="R70" i="20"/>
  <c r="Z69" i="20"/>
  <c r="AA69" i="20" s="1"/>
  <c r="AB69" i="20" s="1"/>
  <c r="X69" i="20"/>
  <c r="W69" i="20" s="1"/>
  <c r="V69" i="20"/>
  <c r="N69" i="20"/>
  <c r="R69" i="20"/>
  <c r="Z68" i="20"/>
  <c r="AA68" i="20" s="1"/>
  <c r="AB68" i="20" s="1"/>
  <c r="X68" i="20"/>
  <c r="W68" i="20" s="1"/>
  <c r="V68" i="20"/>
  <c r="N68" i="20"/>
  <c r="Z67" i="20"/>
  <c r="AA67" i="20" s="1"/>
  <c r="AB67" i="20" s="1"/>
  <c r="X67" i="20"/>
  <c r="W67" i="20" s="1"/>
  <c r="V67" i="20"/>
  <c r="N67" i="20"/>
  <c r="R67" i="20"/>
  <c r="Z66" i="20"/>
  <c r="AA66" i="20" s="1"/>
  <c r="AB66" i="20" s="1"/>
  <c r="X66" i="20"/>
  <c r="W66" i="20" s="1"/>
  <c r="V66" i="20"/>
  <c r="N66" i="20"/>
  <c r="I66" i="20"/>
  <c r="Q66" i="20" s="1"/>
  <c r="AA65" i="20"/>
  <c r="AB65" i="20" s="1"/>
  <c r="X65" i="20"/>
  <c r="W65" i="20" s="1"/>
  <c r="V65" i="20"/>
  <c r="N65" i="20"/>
  <c r="AA64" i="20"/>
  <c r="AB64" i="20" s="1"/>
  <c r="X64" i="20"/>
  <c r="W64" i="20" s="1"/>
  <c r="V64" i="20"/>
  <c r="N64" i="20"/>
  <c r="AA63" i="20"/>
  <c r="AB63" i="20" s="1"/>
  <c r="X63" i="20"/>
  <c r="W63" i="20" s="1"/>
  <c r="V63" i="20"/>
  <c r="N63" i="20"/>
  <c r="AA62" i="20"/>
  <c r="AB62" i="20" s="1"/>
  <c r="X62" i="20"/>
  <c r="W62" i="20" s="1"/>
  <c r="V62" i="20"/>
  <c r="N62" i="20"/>
  <c r="R62" i="20"/>
  <c r="AA61" i="20"/>
  <c r="AB61" i="20" s="1"/>
  <c r="X61" i="20"/>
  <c r="W61" i="20" s="1"/>
  <c r="N61" i="20"/>
  <c r="R61" i="20"/>
  <c r="X60" i="20"/>
  <c r="W60" i="20" s="1"/>
  <c r="N60" i="20"/>
  <c r="R60" i="20"/>
  <c r="X59" i="20"/>
  <c r="W59" i="20" s="1"/>
  <c r="N59" i="20"/>
  <c r="Z58" i="20"/>
  <c r="X58" i="20"/>
  <c r="W58" i="20" s="1"/>
  <c r="N58" i="20"/>
  <c r="R58" i="20"/>
  <c r="Z57" i="20"/>
  <c r="X57" i="20"/>
  <c r="W57" i="20" s="1"/>
  <c r="N57" i="20"/>
  <c r="R57" i="20"/>
  <c r="Z56" i="20"/>
  <c r="X56" i="20"/>
  <c r="W56" i="20" s="1"/>
  <c r="N56" i="20"/>
  <c r="Z55" i="20"/>
  <c r="X55" i="20"/>
  <c r="W55" i="20" s="1"/>
  <c r="N55" i="20"/>
  <c r="R55" i="20"/>
  <c r="Z54" i="20"/>
  <c r="X54" i="20"/>
  <c r="W54" i="20" s="1"/>
  <c r="N54" i="20"/>
  <c r="Z53" i="20"/>
  <c r="X53" i="20"/>
  <c r="W53" i="20" s="1"/>
  <c r="N53" i="20"/>
  <c r="X52" i="20"/>
  <c r="N52" i="20"/>
  <c r="W50" i="20"/>
  <c r="N50" i="20"/>
  <c r="W47" i="20"/>
  <c r="N47" i="20"/>
  <c r="R47" i="20"/>
  <c r="AA46" i="20"/>
  <c r="AB46" i="20" s="1"/>
  <c r="X46" i="20"/>
  <c r="W46" i="20" s="1"/>
  <c r="V46" i="20"/>
  <c r="N46" i="20"/>
  <c r="R46" i="20"/>
  <c r="Z45" i="20"/>
  <c r="AA45" i="20" s="1"/>
  <c r="AB45" i="20" s="1"/>
  <c r="X45" i="20"/>
  <c r="W45" i="20" s="1"/>
  <c r="V45" i="20"/>
  <c r="N45" i="20"/>
  <c r="R45" i="20"/>
  <c r="Z44" i="20"/>
  <c r="AA44" i="20" s="1"/>
  <c r="AB44" i="20" s="1"/>
  <c r="X44" i="20"/>
  <c r="W44" i="20" s="1"/>
  <c r="V44" i="20"/>
  <c r="N44" i="20"/>
  <c r="Z43" i="20"/>
  <c r="AA43" i="20" s="1"/>
  <c r="AB43" i="20" s="1"/>
  <c r="X43" i="20"/>
  <c r="W43" i="20" s="1"/>
  <c r="V43" i="20"/>
  <c r="N43" i="20"/>
  <c r="R43" i="20"/>
  <c r="Z42" i="20"/>
  <c r="AA42" i="20" s="1"/>
  <c r="AB42" i="20" s="1"/>
  <c r="X42" i="20"/>
  <c r="W42" i="20" s="1"/>
  <c r="V42" i="20"/>
  <c r="N42" i="20"/>
  <c r="R42" i="20"/>
  <c r="AA41" i="20"/>
  <c r="AB41" i="20" s="1"/>
  <c r="X41" i="20"/>
  <c r="W41" i="20" s="1"/>
  <c r="V41" i="20"/>
  <c r="N41" i="20"/>
  <c r="Z40" i="20"/>
  <c r="AA40" i="20" s="1"/>
  <c r="AB40" i="20" s="1"/>
  <c r="X40" i="20"/>
  <c r="W40" i="20" s="1"/>
  <c r="V40" i="20"/>
  <c r="N40" i="20"/>
  <c r="AA37" i="20"/>
  <c r="AB37" i="20" s="1"/>
  <c r="X37" i="20"/>
  <c r="W37" i="20" s="1"/>
  <c r="V37" i="20"/>
  <c r="N37" i="20"/>
  <c r="Z36" i="20"/>
  <c r="AA36" i="20" s="1"/>
  <c r="AB36" i="20" s="1"/>
  <c r="X36" i="20"/>
  <c r="V36" i="20"/>
  <c r="N36" i="20"/>
  <c r="Z35" i="20"/>
  <c r="AA35" i="20" s="1"/>
  <c r="AB35" i="20" s="1"/>
  <c r="X35" i="20"/>
  <c r="W35" i="20" s="1"/>
  <c r="V35" i="20"/>
  <c r="N35" i="20"/>
  <c r="Z34" i="20"/>
  <c r="AA34" i="20" s="1"/>
  <c r="AB34" i="20" s="1"/>
  <c r="X34" i="20"/>
  <c r="V34" i="20"/>
  <c r="AA33" i="20"/>
  <c r="AB33" i="20" s="1"/>
  <c r="X33" i="20"/>
  <c r="V33" i="20"/>
  <c r="N33" i="20"/>
  <c r="H33" i="20"/>
  <c r="Z32" i="20"/>
  <c r="AA32" i="20" s="1"/>
  <c r="AB32" i="20" s="1"/>
  <c r="X32" i="20"/>
  <c r="V32" i="20"/>
  <c r="N32" i="20"/>
  <c r="H32" i="20"/>
  <c r="Z31" i="20"/>
  <c r="AA31" i="20" s="1"/>
  <c r="AB31" i="20" s="1"/>
  <c r="X31" i="20"/>
  <c r="V31" i="20"/>
  <c r="N31" i="20"/>
  <c r="H31" i="20"/>
  <c r="Z30" i="20"/>
  <c r="AA30" i="20" s="1"/>
  <c r="AB30" i="20" s="1"/>
  <c r="X30" i="20"/>
  <c r="W30" i="20" s="1"/>
  <c r="V30" i="20"/>
  <c r="N30" i="20"/>
  <c r="H30" i="20"/>
  <c r="Z29" i="20"/>
  <c r="AA29" i="20" s="1"/>
  <c r="AB29" i="20" s="1"/>
  <c r="X29" i="20"/>
  <c r="W29" i="20" s="1"/>
  <c r="V29" i="20"/>
  <c r="N29" i="20"/>
  <c r="H29" i="20"/>
  <c r="M29" i="20" s="1"/>
  <c r="Z28" i="20"/>
  <c r="AA28" i="20" s="1"/>
  <c r="AB28" i="20" s="1"/>
  <c r="X28" i="20"/>
  <c r="V28" i="20"/>
  <c r="N28" i="20"/>
  <c r="H28" i="20"/>
  <c r="Z27" i="20"/>
  <c r="AA27" i="20" s="1"/>
  <c r="AB27" i="20" s="1"/>
  <c r="X27" i="20"/>
  <c r="V27" i="20"/>
  <c r="N27" i="20"/>
  <c r="H27" i="20"/>
  <c r="AA26" i="20"/>
  <c r="AB26" i="20" s="1"/>
  <c r="X26" i="20"/>
  <c r="V26" i="20"/>
  <c r="N26" i="20"/>
  <c r="H26" i="20"/>
  <c r="Q26" i="20" s="1"/>
  <c r="AA25" i="20"/>
  <c r="AB25" i="20" s="1"/>
  <c r="X25" i="20"/>
  <c r="V25" i="20"/>
  <c r="N25" i="20"/>
  <c r="H25" i="20"/>
  <c r="AA24" i="20"/>
  <c r="AB24" i="20" s="1"/>
  <c r="X24" i="20"/>
  <c r="V24" i="20"/>
  <c r="N24" i="20"/>
  <c r="H24" i="20"/>
  <c r="AA23" i="20"/>
  <c r="AB23" i="20" s="1"/>
  <c r="X23" i="20"/>
  <c r="V23" i="20"/>
  <c r="N23" i="20"/>
  <c r="H23" i="20"/>
  <c r="AA22" i="20"/>
  <c r="AB22" i="20" s="1"/>
  <c r="X22" i="20"/>
  <c r="V22" i="20"/>
  <c r="N22" i="20"/>
  <c r="H22" i="20"/>
  <c r="AA21" i="20"/>
  <c r="AB21" i="20" s="1"/>
  <c r="X21" i="20"/>
  <c r="V21" i="20"/>
  <c r="N21" i="20"/>
  <c r="H21" i="20"/>
  <c r="AA20" i="20"/>
  <c r="AB20" i="20" s="1"/>
  <c r="X20" i="20"/>
  <c r="V20" i="20"/>
  <c r="N20" i="20"/>
  <c r="H20" i="20"/>
  <c r="Z19" i="20"/>
  <c r="AA19" i="20" s="1"/>
  <c r="AB19" i="20" s="1"/>
  <c r="X19" i="20"/>
  <c r="V19" i="20"/>
  <c r="N19" i="20"/>
  <c r="H19" i="20"/>
  <c r="Z18" i="20"/>
  <c r="AA18" i="20" s="1"/>
  <c r="AB18" i="20" s="1"/>
  <c r="X18" i="20"/>
  <c r="V18" i="20"/>
  <c r="N18" i="20"/>
  <c r="H18" i="20"/>
  <c r="Z17" i="20"/>
  <c r="X17" i="20"/>
  <c r="V17" i="20"/>
  <c r="N17" i="20"/>
  <c r="H17" i="20"/>
  <c r="AA16" i="20"/>
  <c r="AB16" i="20" s="1"/>
  <c r="X16" i="20"/>
  <c r="V16" i="20"/>
  <c r="N16" i="20"/>
  <c r="H16" i="20"/>
  <c r="Z15" i="20"/>
  <c r="AA15" i="20" s="1"/>
  <c r="AB15" i="20" s="1"/>
  <c r="X15" i="20"/>
  <c r="W15" i="20" s="1"/>
  <c r="V15" i="20"/>
  <c r="N15" i="20"/>
  <c r="H15" i="20"/>
  <c r="Z14" i="20"/>
  <c r="AA14" i="20" s="1"/>
  <c r="AB14" i="20" s="1"/>
  <c r="X14" i="20"/>
  <c r="W14" i="20" s="1"/>
  <c r="V14" i="20"/>
  <c r="N14" i="20"/>
  <c r="H14" i="20"/>
  <c r="AA13" i="20"/>
  <c r="AB13" i="20" s="1"/>
  <c r="X13" i="20"/>
  <c r="V13" i="20"/>
  <c r="N13" i="20"/>
  <c r="H13" i="20"/>
  <c r="AA12" i="20"/>
  <c r="AB12" i="20" s="1"/>
  <c r="X12" i="20"/>
  <c r="W12" i="20" s="1"/>
  <c r="V12" i="20"/>
  <c r="N12" i="20"/>
  <c r="H12" i="20"/>
  <c r="AA11" i="20"/>
  <c r="AB11" i="20" s="1"/>
  <c r="X11" i="20"/>
  <c r="W11" i="20" s="1"/>
  <c r="V11" i="20"/>
  <c r="N11" i="20"/>
  <c r="H11" i="20"/>
  <c r="Z10" i="20"/>
  <c r="AA10" i="20" s="1"/>
  <c r="AB10" i="20" s="1"/>
  <c r="X10" i="20"/>
  <c r="W10" i="20" s="1"/>
  <c r="V10" i="20"/>
  <c r="N10" i="20"/>
  <c r="H10" i="20"/>
  <c r="Z9" i="20"/>
  <c r="AA9" i="20" s="1"/>
  <c r="AB9" i="20" s="1"/>
  <c r="X9" i="20"/>
  <c r="V9" i="20"/>
  <c r="N9" i="20"/>
  <c r="H9" i="20"/>
  <c r="Z8" i="20"/>
  <c r="AA8" i="20" s="1"/>
  <c r="AB8" i="20" s="1"/>
  <c r="X8" i="20"/>
  <c r="V8" i="20"/>
  <c r="N8" i="20"/>
  <c r="AA7" i="20"/>
  <c r="AB7" i="20" s="1"/>
  <c r="X7" i="20"/>
  <c r="V7" i="20"/>
  <c r="N7" i="20"/>
  <c r="H7" i="20"/>
  <c r="AA6" i="20"/>
  <c r="AB6" i="20" s="1"/>
  <c r="X6" i="20"/>
  <c r="V6" i="20"/>
  <c r="N6" i="20"/>
  <c r="H6" i="20"/>
  <c r="AA5" i="20"/>
  <c r="AB5" i="20" s="1"/>
  <c r="X5" i="20"/>
  <c r="W5" i="20" s="1"/>
  <c r="V5" i="20"/>
  <c r="N5" i="20"/>
  <c r="H5" i="20"/>
  <c r="I5" i="20" s="1"/>
  <c r="Q5" i="20" s="1"/>
  <c r="AA4" i="20"/>
  <c r="AB4" i="20" s="1"/>
  <c r="X4" i="20"/>
  <c r="V4" i="20"/>
  <c r="N4" i="20"/>
  <c r="H4" i="20"/>
  <c r="M4" i="20" s="1"/>
  <c r="Z3" i="20"/>
  <c r="AA3" i="20" s="1"/>
  <c r="AB3" i="20" s="1"/>
  <c r="X3" i="20"/>
  <c r="V3" i="20"/>
  <c r="N3" i="20"/>
  <c r="H3" i="20"/>
  <c r="M3" i="20" s="1"/>
  <c r="AA2" i="20"/>
  <c r="AB2" i="20" s="1"/>
  <c r="X2" i="20"/>
  <c r="V2" i="20"/>
  <c r="N2" i="20"/>
  <c r="H2" i="20"/>
  <c r="M2" i="20" s="1"/>
  <c r="F30" i="46"/>
  <c r="F28" i="46"/>
  <c r="H26" i="46"/>
  <c r="H24" i="46"/>
  <c r="B15" i="46"/>
  <c r="B13" i="46"/>
  <c r="B12" i="46"/>
  <c r="G9" i="46"/>
  <c r="F10" i="46" s="1"/>
  <c r="B5" i="46"/>
  <c r="Q582" i="45"/>
  <c r="R582" i="45" s="1"/>
  <c r="O582" i="45"/>
  <c r="Q581" i="45"/>
  <c r="R581" i="45" s="1"/>
  <c r="O581" i="45"/>
  <c r="Q580" i="45"/>
  <c r="R580" i="45" s="1"/>
  <c r="O580" i="45"/>
  <c r="I580" i="45"/>
  <c r="E580" i="45"/>
  <c r="D580" i="45"/>
  <c r="I578" i="45"/>
  <c r="E578" i="45"/>
  <c r="D578" i="45"/>
  <c r="Q577" i="45"/>
  <c r="R577" i="45" s="1"/>
  <c r="I577" i="45"/>
  <c r="E577" i="45"/>
  <c r="D577" i="45"/>
  <c r="Q576" i="45"/>
  <c r="R576" i="45" s="1"/>
  <c r="I576" i="45"/>
  <c r="E576" i="45"/>
  <c r="D576" i="45"/>
  <c r="Q575" i="45"/>
  <c r="R575" i="45" s="1"/>
  <c r="I575" i="45"/>
  <c r="E575" i="45"/>
  <c r="D575" i="45"/>
  <c r="Q574" i="45"/>
  <c r="R574" i="45" s="1"/>
  <c r="I574" i="45"/>
  <c r="E574" i="45"/>
  <c r="D574" i="45"/>
  <c r="Q573" i="45"/>
  <c r="R573" i="45" s="1"/>
  <c r="I573" i="45"/>
  <c r="E573" i="45"/>
  <c r="D573" i="45"/>
  <c r="Q572" i="45"/>
  <c r="R572" i="45" s="1"/>
  <c r="I572" i="45"/>
  <c r="E572" i="45"/>
  <c r="D572" i="45"/>
  <c r="Q571" i="45"/>
  <c r="R571" i="45" s="1"/>
  <c r="I571" i="45"/>
  <c r="E571" i="45"/>
  <c r="D571" i="45"/>
  <c r="Q570" i="45"/>
  <c r="R570" i="45" s="1"/>
  <c r="I570" i="45"/>
  <c r="E570" i="45"/>
  <c r="D570" i="45"/>
  <c r="Q569" i="45"/>
  <c r="R569" i="45" s="1"/>
  <c r="I569" i="45"/>
  <c r="E569" i="45"/>
  <c r="D569" i="45"/>
  <c r="Q568" i="45"/>
  <c r="R568" i="45" s="1"/>
  <c r="I568" i="45"/>
  <c r="E568" i="45"/>
  <c r="D568" i="45"/>
  <c r="Q567" i="45"/>
  <c r="R567" i="45" s="1"/>
  <c r="I567" i="45"/>
  <c r="E567" i="45"/>
  <c r="D567" i="45"/>
  <c r="Q566" i="45"/>
  <c r="R566" i="45" s="1"/>
  <c r="I566" i="45"/>
  <c r="E566" i="45"/>
  <c r="D566" i="45"/>
  <c r="Q565" i="45"/>
  <c r="R565" i="45" s="1"/>
  <c r="I565" i="45"/>
  <c r="E565" i="45"/>
  <c r="D565" i="45"/>
  <c r="Q564" i="45"/>
  <c r="R564" i="45" s="1"/>
  <c r="I564" i="45"/>
  <c r="E564" i="45"/>
  <c r="D564" i="45"/>
  <c r="Q563" i="45"/>
  <c r="R563" i="45" s="1"/>
  <c r="I563" i="45"/>
  <c r="E563" i="45"/>
  <c r="D563" i="45"/>
  <c r="Q562" i="45"/>
  <c r="R562" i="45" s="1"/>
  <c r="I562" i="45"/>
  <c r="E562" i="45"/>
  <c r="D562" i="45"/>
  <c r="Q561" i="45"/>
  <c r="R561" i="45" s="1"/>
  <c r="I561" i="45"/>
  <c r="E561" i="45"/>
  <c r="D561" i="45"/>
  <c r="Q560" i="45"/>
  <c r="R560" i="45" s="1"/>
  <c r="I560" i="45"/>
  <c r="E560" i="45"/>
  <c r="D560" i="45"/>
  <c r="Q559" i="45"/>
  <c r="R559" i="45" s="1"/>
  <c r="I559" i="45"/>
  <c r="E559" i="45"/>
  <c r="D559" i="45"/>
  <c r="Q558" i="45"/>
  <c r="R558" i="45" s="1"/>
  <c r="I558" i="45"/>
  <c r="E558" i="45"/>
  <c r="D558" i="45"/>
  <c r="Q557" i="45"/>
  <c r="R557" i="45" s="1"/>
  <c r="I557" i="45"/>
  <c r="E557" i="45"/>
  <c r="D557" i="45"/>
  <c r="Q556" i="45"/>
  <c r="R556" i="45" s="1"/>
  <c r="I556" i="45"/>
  <c r="E556" i="45"/>
  <c r="D556" i="45"/>
  <c r="Q555" i="45"/>
  <c r="R555" i="45" s="1"/>
  <c r="I555" i="45"/>
  <c r="E555" i="45"/>
  <c r="D555" i="45"/>
  <c r="Q554" i="45"/>
  <c r="R554" i="45" s="1"/>
  <c r="I554" i="45"/>
  <c r="E554" i="45"/>
  <c r="D554" i="45"/>
  <c r="Q553" i="45"/>
  <c r="R553" i="45" s="1"/>
  <c r="I553" i="45"/>
  <c r="E553" i="45"/>
  <c r="D553" i="45"/>
  <c r="Q552" i="45"/>
  <c r="R552" i="45" s="1"/>
  <c r="I552" i="45"/>
  <c r="E552" i="45"/>
  <c r="D552" i="45"/>
  <c r="Q551" i="45"/>
  <c r="R551" i="45" s="1"/>
  <c r="I551" i="45"/>
  <c r="E551" i="45"/>
  <c r="D551" i="45"/>
  <c r="Q550" i="45"/>
  <c r="R550" i="45" s="1"/>
  <c r="I550" i="45"/>
  <c r="E550" i="45"/>
  <c r="D550" i="45"/>
  <c r="Q549" i="45"/>
  <c r="R549" i="45" s="1"/>
  <c r="I549" i="45"/>
  <c r="E549" i="45"/>
  <c r="D549" i="45"/>
  <c r="Q548" i="45"/>
  <c r="R548" i="45" s="1"/>
  <c r="I548" i="45"/>
  <c r="E548" i="45"/>
  <c r="D548" i="45"/>
  <c r="Q547" i="45"/>
  <c r="R547" i="45" s="1"/>
  <c r="I547" i="45"/>
  <c r="E547" i="45"/>
  <c r="D547" i="45"/>
  <c r="Q546" i="45"/>
  <c r="R546" i="45" s="1"/>
  <c r="I546" i="45"/>
  <c r="E546" i="45"/>
  <c r="D546" i="45"/>
  <c r="Q545" i="45"/>
  <c r="R545" i="45" s="1"/>
  <c r="I545" i="45"/>
  <c r="E545" i="45"/>
  <c r="D545" i="45"/>
  <c r="Q544" i="45"/>
  <c r="R544" i="45" s="1"/>
  <c r="I544" i="45"/>
  <c r="E544" i="45"/>
  <c r="D544" i="45"/>
  <c r="Q543" i="45"/>
  <c r="R543" i="45" s="1"/>
  <c r="I543" i="45"/>
  <c r="E543" i="45"/>
  <c r="D543" i="45"/>
  <c r="Q542" i="45"/>
  <c r="R542" i="45" s="1"/>
  <c r="I542" i="45"/>
  <c r="E542" i="45"/>
  <c r="D542" i="45"/>
  <c r="Q541" i="45"/>
  <c r="R541" i="45" s="1"/>
  <c r="I541" i="45"/>
  <c r="E541" i="45"/>
  <c r="D541" i="45"/>
  <c r="Q540" i="45"/>
  <c r="R540" i="45" s="1"/>
  <c r="I540" i="45"/>
  <c r="E540" i="45"/>
  <c r="D540" i="45"/>
  <c r="Q539" i="45"/>
  <c r="R539" i="45" s="1"/>
  <c r="I539" i="45"/>
  <c r="E539" i="45"/>
  <c r="D539" i="45"/>
  <c r="Q538" i="45"/>
  <c r="R538" i="45" s="1"/>
  <c r="I538" i="45"/>
  <c r="E538" i="45"/>
  <c r="D538" i="45"/>
  <c r="Q537" i="45"/>
  <c r="R537" i="45" s="1"/>
  <c r="I537" i="45"/>
  <c r="E537" i="45"/>
  <c r="D537" i="45"/>
  <c r="Q536" i="45"/>
  <c r="R536" i="45" s="1"/>
  <c r="I536" i="45"/>
  <c r="E536" i="45"/>
  <c r="D536" i="45"/>
  <c r="Q535" i="45"/>
  <c r="R535" i="45" s="1"/>
  <c r="I535" i="45"/>
  <c r="E535" i="45"/>
  <c r="D535" i="45"/>
  <c r="Q534" i="45"/>
  <c r="R534" i="45" s="1"/>
  <c r="I534" i="45"/>
  <c r="E534" i="45"/>
  <c r="D534" i="45"/>
  <c r="Q533" i="45"/>
  <c r="R533" i="45" s="1"/>
  <c r="I533" i="45"/>
  <c r="E533" i="45"/>
  <c r="D533" i="45"/>
  <c r="Q532" i="45"/>
  <c r="R532" i="45" s="1"/>
  <c r="I532" i="45"/>
  <c r="E532" i="45"/>
  <c r="D532" i="45"/>
  <c r="Q531" i="45"/>
  <c r="R531" i="45" s="1"/>
  <c r="I531" i="45"/>
  <c r="E531" i="45"/>
  <c r="D531" i="45"/>
  <c r="Q530" i="45"/>
  <c r="R530" i="45" s="1"/>
  <c r="I530" i="45"/>
  <c r="E530" i="45"/>
  <c r="D530" i="45"/>
  <c r="Q529" i="45"/>
  <c r="R529" i="45" s="1"/>
  <c r="I529" i="45"/>
  <c r="E529" i="45"/>
  <c r="D529" i="45"/>
  <c r="Q528" i="45"/>
  <c r="R528" i="45" s="1"/>
  <c r="I528" i="45"/>
  <c r="E528" i="45"/>
  <c r="D528" i="45"/>
  <c r="Q527" i="45"/>
  <c r="R527" i="45" s="1"/>
  <c r="I527" i="45"/>
  <c r="E527" i="45"/>
  <c r="D527" i="45"/>
  <c r="Q526" i="45"/>
  <c r="R526" i="45" s="1"/>
  <c r="I526" i="45"/>
  <c r="E526" i="45"/>
  <c r="D526" i="45"/>
  <c r="Q525" i="45"/>
  <c r="R525" i="45" s="1"/>
  <c r="I525" i="45"/>
  <c r="E525" i="45"/>
  <c r="D525" i="45"/>
  <c r="Q524" i="45"/>
  <c r="R524" i="45" s="1"/>
  <c r="I524" i="45"/>
  <c r="E524" i="45"/>
  <c r="D524" i="45"/>
  <c r="Q523" i="45"/>
  <c r="R523" i="45" s="1"/>
  <c r="I523" i="45"/>
  <c r="E523" i="45"/>
  <c r="D523" i="45"/>
  <c r="Q522" i="45"/>
  <c r="R522" i="45" s="1"/>
  <c r="I522" i="45"/>
  <c r="E522" i="45"/>
  <c r="D522" i="45"/>
  <c r="Q521" i="45"/>
  <c r="R521" i="45" s="1"/>
  <c r="I521" i="45"/>
  <c r="E521" i="45"/>
  <c r="D521" i="45"/>
  <c r="Q520" i="45"/>
  <c r="R520" i="45" s="1"/>
  <c r="I520" i="45"/>
  <c r="E520" i="45"/>
  <c r="D520" i="45"/>
  <c r="Q519" i="45"/>
  <c r="R519" i="45" s="1"/>
  <c r="I519" i="45"/>
  <c r="E519" i="45"/>
  <c r="D519" i="45"/>
  <c r="Q518" i="45"/>
  <c r="R518" i="45" s="1"/>
  <c r="I518" i="45"/>
  <c r="E518" i="45"/>
  <c r="D518" i="45"/>
  <c r="Q517" i="45"/>
  <c r="R517" i="45" s="1"/>
  <c r="I517" i="45"/>
  <c r="E517" i="45"/>
  <c r="D517" i="45"/>
  <c r="Q516" i="45"/>
  <c r="R516" i="45" s="1"/>
  <c r="I516" i="45"/>
  <c r="E516" i="45"/>
  <c r="D516" i="45"/>
  <c r="Q515" i="45"/>
  <c r="R515" i="45" s="1"/>
  <c r="I515" i="45"/>
  <c r="E515" i="45"/>
  <c r="D515" i="45"/>
  <c r="Q514" i="45"/>
  <c r="R514" i="45" s="1"/>
  <c r="I514" i="45"/>
  <c r="E514" i="45"/>
  <c r="D514" i="45"/>
  <c r="Q513" i="45"/>
  <c r="R513" i="45" s="1"/>
  <c r="I513" i="45"/>
  <c r="E513" i="45"/>
  <c r="D513" i="45"/>
  <c r="Q512" i="45"/>
  <c r="R512" i="45" s="1"/>
  <c r="I512" i="45"/>
  <c r="E512" i="45"/>
  <c r="D512" i="45"/>
  <c r="Q511" i="45"/>
  <c r="R511" i="45" s="1"/>
  <c r="I511" i="45"/>
  <c r="E511" i="45"/>
  <c r="D511" i="45"/>
  <c r="Q510" i="45"/>
  <c r="R510" i="45" s="1"/>
  <c r="I510" i="45"/>
  <c r="E510" i="45"/>
  <c r="D510" i="45"/>
  <c r="Q509" i="45"/>
  <c r="R509" i="45" s="1"/>
  <c r="I509" i="45"/>
  <c r="E509" i="45"/>
  <c r="D509" i="45"/>
  <c r="Q508" i="45"/>
  <c r="R508" i="45" s="1"/>
  <c r="I508" i="45"/>
  <c r="E508" i="45"/>
  <c r="D508" i="45"/>
  <c r="Q507" i="45"/>
  <c r="R507" i="45" s="1"/>
  <c r="I507" i="45"/>
  <c r="E507" i="45"/>
  <c r="D507" i="45"/>
  <c r="Q506" i="45"/>
  <c r="R506" i="45" s="1"/>
  <c r="I506" i="45"/>
  <c r="E506" i="45"/>
  <c r="D506" i="45"/>
  <c r="Q505" i="45"/>
  <c r="R505" i="45" s="1"/>
  <c r="I505" i="45"/>
  <c r="E505" i="45"/>
  <c r="D505" i="45"/>
  <c r="Q504" i="45"/>
  <c r="R504" i="45" s="1"/>
  <c r="I504" i="45"/>
  <c r="E504" i="45"/>
  <c r="D504" i="45"/>
  <c r="Q503" i="45"/>
  <c r="R503" i="45" s="1"/>
  <c r="I503" i="45"/>
  <c r="E503" i="45"/>
  <c r="D503" i="45"/>
  <c r="Q502" i="45"/>
  <c r="R502" i="45" s="1"/>
  <c r="I502" i="45"/>
  <c r="E502" i="45"/>
  <c r="D502" i="45"/>
  <c r="Q501" i="45"/>
  <c r="R501" i="45" s="1"/>
  <c r="I501" i="45"/>
  <c r="E501" i="45"/>
  <c r="D501" i="45"/>
  <c r="Q500" i="45"/>
  <c r="R500" i="45" s="1"/>
  <c r="I500" i="45"/>
  <c r="E500" i="45"/>
  <c r="D500" i="45"/>
  <c r="Q499" i="45"/>
  <c r="R499" i="45" s="1"/>
  <c r="I499" i="45"/>
  <c r="E499" i="45"/>
  <c r="D499" i="45"/>
  <c r="Q498" i="45"/>
  <c r="R498" i="45" s="1"/>
  <c r="I498" i="45"/>
  <c r="E498" i="45"/>
  <c r="D498" i="45"/>
  <c r="Q497" i="45"/>
  <c r="R497" i="45" s="1"/>
  <c r="I497" i="45"/>
  <c r="E497" i="45"/>
  <c r="D497" i="45"/>
  <c r="Q496" i="45"/>
  <c r="R496" i="45" s="1"/>
  <c r="I496" i="45"/>
  <c r="E496" i="45"/>
  <c r="D496" i="45"/>
  <c r="Q495" i="45"/>
  <c r="R495" i="45" s="1"/>
  <c r="I495" i="45"/>
  <c r="E495" i="45"/>
  <c r="D495" i="45"/>
  <c r="Q494" i="45"/>
  <c r="R494" i="45" s="1"/>
  <c r="I494" i="45"/>
  <c r="E494" i="45"/>
  <c r="D494" i="45"/>
  <c r="Q493" i="45"/>
  <c r="R493" i="45" s="1"/>
  <c r="I493" i="45"/>
  <c r="E493" i="45"/>
  <c r="D493" i="45"/>
  <c r="Q492" i="45"/>
  <c r="R492" i="45" s="1"/>
  <c r="I492" i="45"/>
  <c r="E492" i="45"/>
  <c r="D492" i="45"/>
  <c r="Q491" i="45"/>
  <c r="R491" i="45" s="1"/>
  <c r="I491" i="45"/>
  <c r="E491" i="45"/>
  <c r="D491" i="45"/>
  <c r="Q490" i="45"/>
  <c r="R490" i="45" s="1"/>
  <c r="I490" i="45"/>
  <c r="E490" i="45"/>
  <c r="D490" i="45"/>
  <c r="Q489" i="45"/>
  <c r="R489" i="45" s="1"/>
  <c r="I489" i="45"/>
  <c r="E489" i="45"/>
  <c r="D489" i="45"/>
  <c r="Q488" i="45"/>
  <c r="R488" i="45" s="1"/>
  <c r="I488" i="45"/>
  <c r="E488" i="45"/>
  <c r="D488" i="45"/>
  <c r="Q487" i="45"/>
  <c r="R487" i="45" s="1"/>
  <c r="I487" i="45"/>
  <c r="E487" i="45"/>
  <c r="D487" i="45"/>
  <c r="Q486" i="45"/>
  <c r="R486" i="45" s="1"/>
  <c r="I486" i="45"/>
  <c r="E486" i="45"/>
  <c r="D486" i="45"/>
  <c r="Q485" i="45"/>
  <c r="R485" i="45" s="1"/>
  <c r="I485" i="45"/>
  <c r="E485" i="45"/>
  <c r="D485" i="45"/>
  <c r="Q484" i="45"/>
  <c r="R484" i="45" s="1"/>
  <c r="I484" i="45"/>
  <c r="E484" i="45"/>
  <c r="D484" i="45"/>
  <c r="Q483" i="45"/>
  <c r="R483" i="45" s="1"/>
  <c r="I483" i="45"/>
  <c r="E483" i="45"/>
  <c r="D483" i="45"/>
  <c r="Q482" i="45"/>
  <c r="R482" i="45" s="1"/>
  <c r="I482" i="45"/>
  <c r="E482" i="45"/>
  <c r="D482" i="45"/>
  <c r="Q481" i="45"/>
  <c r="R481" i="45" s="1"/>
  <c r="I481" i="45"/>
  <c r="E481" i="45"/>
  <c r="D481" i="45"/>
  <c r="Q480" i="45"/>
  <c r="R480" i="45" s="1"/>
  <c r="I480" i="45"/>
  <c r="E480" i="45"/>
  <c r="D480" i="45"/>
  <c r="Q479" i="45"/>
  <c r="R479" i="45" s="1"/>
  <c r="I479" i="45"/>
  <c r="E479" i="45"/>
  <c r="D479" i="45"/>
  <c r="Q478" i="45"/>
  <c r="R478" i="45" s="1"/>
  <c r="I478" i="45"/>
  <c r="E478" i="45"/>
  <c r="D478" i="45"/>
  <c r="Q477" i="45"/>
  <c r="R477" i="45" s="1"/>
  <c r="I477" i="45"/>
  <c r="E477" i="45"/>
  <c r="D477" i="45"/>
  <c r="Q476" i="45"/>
  <c r="R476" i="45" s="1"/>
  <c r="I476" i="45"/>
  <c r="E476" i="45"/>
  <c r="D476" i="45"/>
  <c r="Q475" i="45"/>
  <c r="R475" i="45" s="1"/>
  <c r="I475" i="45"/>
  <c r="E475" i="45"/>
  <c r="D475" i="45"/>
  <c r="Q474" i="45"/>
  <c r="R474" i="45" s="1"/>
  <c r="I474" i="45"/>
  <c r="E474" i="45"/>
  <c r="D474" i="45"/>
  <c r="Q473" i="45"/>
  <c r="R473" i="45" s="1"/>
  <c r="I473" i="45"/>
  <c r="E473" i="45"/>
  <c r="D473" i="45"/>
  <c r="Q472" i="45"/>
  <c r="R472" i="45" s="1"/>
  <c r="I472" i="45"/>
  <c r="E472" i="45"/>
  <c r="D472" i="45"/>
  <c r="Q471" i="45"/>
  <c r="R471" i="45" s="1"/>
  <c r="I471" i="45"/>
  <c r="E471" i="45"/>
  <c r="D471" i="45"/>
  <c r="Q470" i="45"/>
  <c r="R470" i="45" s="1"/>
  <c r="I470" i="45"/>
  <c r="E470" i="45"/>
  <c r="D470" i="45"/>
  <c r="Q469" i="45"/>
  <c r="R469" i="45" s="1"/>
  <c r="I469" i="45"/>
  <c r="E469" i="45"/>
  <c r="D469" i="45"/>
  <c r="Q468" i="45"/>
  <c r="R468" i="45" s="1"/>
  <c r="I468" i="45"/>
  <c r="E468" i="45"/>
  <c r="D468" i="45"/>
  <c r="Q467" i="45"/>
  <c r="R467" i="45" s="1"/>
  <c r="I467" i="45"/>
  <c r="E467" i="45"/>
  <c r="D467" i="45"/>
  <c r="Q466" i="45"/>
  <c r="R466" i="45" s="1"/>
  <c r="I466" i="45"/>
  <c r="E466" i="45"/>
  <c r="D466" i="45"/>
  <c r="Q465" i="45"/>
  <c r="R465" i="45" s="1"/>
  <c r="I465" i="45"/>
  <c r="E465" i="45"/>
  <c r="D465" i="45"/>
  <c r="Q464" i="45"/>
  <c r="R464" i="45" s="1"/>
  <c r="I464" i="45"/>
  <c r="E464" i="45"/>
  <c r="D464" i="45"/>
  <c r="Q463" i="45"/>
  <c r="R463" i="45" s="1"/>
  <c r="I463" i="45"/>
  <c r="E463" i="45"/>
  <c r="D463" i="45"/>
  <c r="Q462" i="45"/>
  <c r="R462" i="45" s="1"/>
  <c r="I462" i="45"/>
  <c r="E462" i="45"/>
  <c r="D462" i="45"/>
  <c r="Q461" i="45"/>
  <c r="R461" i="45" s="1"/>
  <c r="I461" i="45"/>
  <c r="E461" i="45"/>
  <c r="D461" i="45"/>
  <c r="Q460" i="45"/>
  <c r="R460" i="45" s="1"/>
  <c r="I460" i="45"/>
  <c r="E460" i="45"/>
  <c r="D460" i="45"/>
  <c r="Q459" i="45"/>
  <c r="R459" i="45" s="1"/>
  <c r="I459" i="45"/>
  <c r="E459" i="45"/>
  <c r="D459" i="45"/>
  <c r="Q458" i="45"/>
  <c r="R458" i="45" s="1"/>
  <c r="I458" i="45"/>
  <c r="E458" i="45"/>
  <c r="D458" i="45"/>
  <c r="Q457" i="45"/>
  <c r="R457" i="45" s="1"/>
  <c r="I457" i="45"/>
  <c r="E457" i="45"/>
  <c r="D457" i="45"/>
  <c r="Q456" i="45"/>
  <c r="R456" i="45" s="1"/>
  <c r="I456" i="45"/>
  <c r="E456" i="45"/>
  <c r="D456" i="45"/>
  <c r="Q455" i="45"/>
  <c r="R455" i="45" s="1"/>
  <c r="I455" i="45"/>
  <c r="E455" i="45"/>
  <c r="D455" i="45"/>
  <c r="Q454" i="45"/>
  <c r="R454" i="45" s="1"/>
  <c r="I454" i="45"/>
  <c r="E454" i="45"/>
  <c r="D454" i="45"/>
  <c r="Q453" i="45"/>
  <c r="R453" i="45" s="1"/>
  <c r="I453" i="45"/>
  <c r="E453" i="45"/>
  <c r="D453" i="45"/>
  <c r="Q452" i="45"/>
  <c r="R452" i="45" s="1"/>
  <c r="I452" i="45"/>
  <c r="E452" i="45"/>
  <c r="D452" i="45"/>
  <c r="Q451" i="45"/>
  <c r="R451" i="45" s="1"/>
  <c r="I451" i="45"/>
  <c r="E451" i="45"/>
  <c r="D451" i="45"/>
  <c r="Q450" i="45"/>
  <c r="R450" i="45" s="1"/>
  <c r="I450" i="45"/>
  <c r="E450" i="45"/>
  <c r="D450" i="45"/>
  <c r="Q449" i="45"/>
  <c r="R449" i="45" s="1"/>
  <c r="I449" i="45"/>
  <c r="E449" i="45"/>
  <c r="D449" i="45"/>
  <c r="Q448" i="45"/>
  <c r="R448" i="45" s="1"/>
  <c r="I448" i="45"/>
  <c r="E448" i="45"/>
  <c r="D448" i="45"/>
  <c r="Q447" i="45"/>
  <c r="R447" i="45" s="1"/>
  <c r="I447" i="45"/>
  <c r="E447" i="45"/>
  <c r="D447" i="45"/>
  <c r="Q446" i="45"/>
  <c r="R446" i="45" s="1"/>
  <c r="I446" i="45"/>
  <c r="E446" i="45"/>
  <c r="D446" i="45"/>
  <c r="Q445" i="45"/>
  <c r="R445" i="45" s="1"/>
  <c r="I445" i="45"/>
  <c r="E445" i="45"/>
  <c r="D445" i="45"/>
  <c r="Q444" i="45"/>
  <c r="R444" i="45" s="1"/>
  <c r="I444" i="45"/>
  <c r="E444" i="45"/>
  <c r="D444" i="45"/>
  <c r="Q443" i="45"/>
  <c r="R443" i="45" s="1"/>
  <c r="I443" i="45"/>
  <c r="E443" i="45"/>
  <c r="D443" i="45"/>
  <c r="Q442" i="45"/>
  <c r="R442" i="45" s="1"/>
  <c r="I442" i="45"/>
  <c r="E442" i="45"/>
  <c r="D442" i="45"/>
  <c r="Q441" i="45"/>
  <c r="R441" i="45" s="1"/>
  <c r="I441" i="45"/>
  <c r="E441" i="45"/>
  <c r="D441" i="45"/>
  <c r="Q440" i="45"/>
  <c r="R440" i="45" s="1"/>
  <c r="I440" i="45"/>
  <c r="E440" i="45"/>
  <c r="D440" i="45"/>
  <c r="Q439" i="45"/>
  <c r="R439" i="45" s="1"/>
  <c r="I439" i="45"/>
  <c r="E439" i="45"/>
  <c r="D439" i="45"/>
  <c r="Q438" i="45"/>
  <c r="R438" i="45" s="1"/>
  <c r="I438" i="45"/>
  <c r="E438" i="45"/>
  <c r="D438" i="45"/>
  <c r="Q437" i="45"/>
  <c r="R437" i="45" s="1"/>
  <c r="I437" i="45"/>
  <c r="E437" i="45"/>
  <c r="D437" i="45"/>
  <c r="Q436" i="45"/>
  <c r="R436" i="45" s="1"/>
  <c r="I436" i="45"/>
  <c r="E436" i="45"/>
  <c r="D436" i="45"/>
  <c r="Q435" i="45"/>
  <c r="R435" i="45" s="1"/>
  <c r="I435" i="45"/>
  <c r="E435" i="45"/>
  <c r="D435" i="45"/>
  <c r="Q434" i="45"/>
  <c r="R434" i="45" s="1"/>
  <c r="I434" i="45"/>
  <c r="E434" i="45"/>
  <c r="D434" i="45"/>
  <c r="Q433" i="45"/>
  <c r="R433" i="45" s="1"/>
  <c r="I433" i="45"/>
  <c r="E433" i="45"/>
  <c r="D433" i="45"/>
  <c r="Q432" i="45"/>
  <c r="R432" i="45" s="1"/>
  <c r="I432" i="45"/>
  <c r="E432" i="45"/>
  <c r="D432" i="45"/>
  <c r="Q431" i="45"/>
  <c r="R431" i="45" s="1"/>
  <c r="I431" i="45"/>
  <c r="E431" i="45"/>
  <c r="D431" i="45"/>
  <c r="Q430" i="45"/>
  <c r="R430" i="45" s="1"/>
  <c r="I430" i="45"/>
  <c r="E430" i="45"/>
  <c r="D430" i="45"/>
  <c r="Q429" i="45"/>
  <c r="R429" i="45" s="1"/>
  <c r="I429" i="45"/>
  <c r="E429" i="45"/>
  <c r="D429" i="45"/>
  <c r="Q428" i="45"/>
  <c r="R428" i="45" s="1"/>
  <c r="I428" i="45"/>
  <c r="E428" i="45"/>
  <c r="D428" i="45"/>
  <c r="Q427" i="45"/>
  <c r="R427" i="45" s="1"/>
  <c r="I427" i="45"/>
  <c r="E427" i="45"/>
  <c r="D427" i="45"/>
  <c r="Q426" i="45"/>
  <c r="R426" i="45" s="1"/>
  <c r="I426" i="45"/>
  <c r="E426" i="45"/>
  <c r="D426" i="45"/>
  <c r="Q425" i="45"/>
  <c r="R425" i="45" s="1"/>
  <c r="I425" i="45"/>
  <c r="E425" i="45"/>
  <c r="D425" i="45"/>
  <c r="Q424" i="45"/>
  <c r="R424" i="45" s="1"/>
  <c r="I424" i="45"/>
  <c r="E424" i="45"/>
  <c r="D424" i="45"/>
  <c r="Q423" i="45"/>
  <c r="R423" i="45" s="1"/>
  <c r="I423" i="45"/>
  <c r="E423" i="45"/>
  <c r="D423" i="45"/>
  <c r="Q422" i="45"/>
  <c r="R422" i="45" s="1"/>
  <c r="I422" i="45"/>
  <c r="E422" i="45"/>
  <c r="D422" i="45"/>
  <c r="Q421" i="45"/>
  <c r="R421" i="45" s="1"/>
  <c r="I421" i="45"/>
  <c r="E421" i="45"/>
  <c r="D421" i="45"/>
  <c r="Q420" i="45"/>
  <c r="R420" i="45" s="1"/>
  <c r="I420" i="45"/>
  <c r="E420" i="45"/>
  <c r="D420" i="45"/>
  <c r="Q419" i="45"/>
  <c r="R419" i="45" s="1"/>
  <c r="I419" i="45"/>
  <c r="E419" i="45"/>
  <c r="D419" i="45"/>
  <c r="Q418" i="45"/>
  <c r="R418" i="45" s="1"/>
  <c r="I418" i="45"/>
  <c r="E418" i="45"/>
  <c r="D418" i="45"/>
  <c r="Q417" i="45"/>
  <c r="R417" i="45" s="1"/>
  <c r="I417" i="45"/>
  <c r="E417" i="45"/>
  <c r="D417" i="45"/>
  <c r="Q416" i="45"/>
  <c r="R416" i="45" s="1"/>
  <c r="I416" i="45"/>
  <c r="E416" i="45"/>
  <c r="D416" i="45"/>
  <c r="Q415" i="45"/>
  <c r="R415" i="45" s="1"/>
  <c r="I415" i="45"/>
  <c r="E415" i="45"/>
  <c r="D415" i="45"/>
  <c r="Q414" i="45"/>
  <c r="R414" i="45" s="1"/>
  <c r="I414" i="45"/>
  <c r="E414" i="45"/>
  <c r="D414" i="45"/>
  <c r="Q413" i="45"/>
  <c r="R413" i="45" s="1"/>
  <c r="I413" i="45"/>
  <c r="E413" i="45"/>
  <c r="D413" i="45"/>
  <c r="Q412" i="45"/>
  <c r="R412" i="45" s="1"/>
  <c r="I412" i="45"/>
  <c r="E412" i="45"/>
  <c r="D412" i="45"/>
  <c r="Q411" i="45"/>
  <c r="R411" i="45" s="1"/>
  <c r="I411" i="45"/>
  <c r="E411" i="45"/>
  <c r="D411" i="45"/>
  <c r="Q410" i="45"/>
  <c r="R410" i="45" s="1"/>
  <c r="I410" i="45"/>
  <c r="E410" i="45"/>
  <c r="D410" i="45"/>
  <c r="Q409" i="45"/>
  <c r="R409" i="45" s="1"/>
  <c r="I409" i="45"/>
  <c r="E409" i="45"/>
  <c r="D409" i="45"/>
  <c r="Q408" i="45"/>
  <c r="R408" i="45" s="1"/>
  <c r="I408" i="45"/>
  <c r="E408" i="45"/>
  <c r="D408" i="45"/>
  <c r="Q407" i="45"/>
  <c r="R407" i="45" s="1"/>
  <c r="I407" i="45"/>
  <c r="E407" i="45"/>
  <c r="D407" i="45"/>
  <c r="Q406" i="45"/>
  <c r="R406" i="45" s="1"/>
  <c r="I406" i="45"/>
  <c r="E406" i="45"/>
  <c r="D406" i="45"/>
  <c r="Q405" i="45"/>
  <c r="R405" i="45" s="1"/>
  <c r="I405" i="45"/>
  <c r="E405" i="45"/>
  <c r="D405" i="45"/>
  <c r="Q404" i="45"/>
  <c r="R404" i="45" s="1"/>
  <c r="I404" i="45"/>
  <c r="E404" i="45"/>
  <c r="D404" i="45"/>
  <c r="Q403" i="45"/>
  <c r="R403" i="45" s="1"/>
  <c r="I403" i="45"/>
  <c r="E403" i="45"/>
  <c r="D403" i="45"/>
  <c r="Q402" i="45"/>
  <c r="R402" i="45" s="1"/>
  <c r="I402" i="45"/>
  <c r="E402" i="45"/>
  <c r="D402" i="45"/>
  <c r="Q401" i="45"/>
  <c r="R401" i="45" s="1"/>
  <c r="I401" i="45"/>
  <c r="E401" i="45"/>
  <c r="D401" i="45"/>
  <c r="Q400" i="45"/>
  <c r="R400" i="45" s="1"/>
  <c r="I400" i="45"/>
  <c r="E400" i="45"/>
  <c r="D400" i="45"/>
  <c r="Q399" i="45"/>
  <c r="R399" i="45" s="1"/>
  <c r="I399" i="45"/>
  <c r="E399" i="45"/>
  <c r="D399" i="45"/>
  <c r="Q398" i="45"/>
  <c r="R398" i="45" s="1"/>
  <c r="I398" i="45"/>
  <c r="E398" i="45"/>
  <c r="D398" i="45"/>
  <c r="Q397" i="45"/>
  <c r="R397" i="45" s="1"/>
  <c r="I397" i="45"/>
  <c r="E397" i="45"/>
  <c r="D397" i="45"/>
  <c r="Q396" i="45"/>
  <c r="R396" i="45" s="1"/>
  <c r="I396" i="45"/>
  <c r="E396" i="45"/>
  <c r="D396" i="45"/>
  <c r="Q395" i="45"/>
  <c r="R395" i="45" s="1"/>
  <c r="I395" i="45"/>
  <c r="E395" i="45"/>
  <c r="D395" i="45"/>
  <c r="Q394" i="45"/>
  <c r="R394" i="45" s="1"/>
  <c r="I394" i="45"/>
  <c r="E394" i="45"/>
  <c r="D394" i="45"/>
  <c r="Q393" i="45"/>
  <c r="R393" i="45" s="1"/>
  <c r="I393" i="45"/>
  <c r="E393" i="45"/>
  <c r="D393" i="45"/>
  <c r="Q392" i="45"/>
  <c r="R392" i="45" s="1"/>
  <c r="I392" i="45"/>
  <c r="E392" i="45"/>
  <c r="D392" i="45"/>
  <c r="Q391" i="45"/>
  <c r="R391" i="45" s="1"/>
  <c r="I391" i="45"/>
  <c r="E391" i="45"/>
  <c r="D391" i="45"/>
  <c r="Q390" i="45"/>
  <c r="R390" i="45" s="1"/>
  <c r="I390" i="45"/>
  <c r="E390" i="45"/>
  <c r="D390" i="45"/>
  <c r="Q389" i="45"/>
  <c r="R389" i="45" s="1"/>
  <c r="I389" i="45"/>
  <c r="E389" i="45"/>
  <c r="D389" i="45"/>
  <c r="Q388" i="45"/>
  <c r="R388" i="45" s="1"/>
  <c r="I388" i="45"/>
  <c r="E388" i="45"/>
  <c r="D388" i="45"/>
  <c r="Q387" i="45"/>
  <c r="R387" i="45" s="1"/>
  <c r="I387" i="45"/>
  <c r="E387" i="45"/>
  <c r="D387" i="45"/>
  <c r="Q386" i="45"/>
  <c r="R386" i="45" s="1"/>
  <c r="I386" i="45"/>
  <c r="E386" i="45"/>
  <c r="D386" i="45"/>
  <c r="Q385" i="45"/>
  <c r="R385" i="45" s="1"/>
  <c r="I385" i="45"/>
  <c r="E385" i="45"/>
  <c r="D385" i="45"/>
  <c r="Q384" i="45"/>
  <c r="R384" i="45" s="1"/>
  <c r="I384" i="45"/>
  <c r="E384" i="45"/>
  <c r="D384" i="45"/>
  <c r="Q383" i="45"/>
  <c r="R383" i="45" s="1"/>
  <c r="I383" i="45"/>
  <c r="E383" i="45"/>
  <c r="D383" i="45"/>
  <c r="Q382" i="45"/>
  <c r="R382" i="45" s="1"/>
  <c r="I382" i="45"/>
  <c r="E382" i="45"/>
  <c r="D382" i="45"/>
  <c r="Q381" i="45"/>
  <c r="R381" i="45" s="1"/>
  <c r="I381" i="45"/>
  <c r="E381" i="45"/>
  <c r="D381" i="45"/>
  <c r="Q380" i="45"/>
  <c r="R380" i="45" s="1"/>
  <c r="I380" i="45"/>
  <c r="E380" i="45"/>
  <c r="D380" i="45"/>
  <c r="Q379" i="45"/>
  <c r="R379" i="45" s="1"/>
  <c r="I379" i="45"/>
  <c r="E379" i="45"/>
  <c r="D379" i="45"/>
  <c r="Q378" i="45"/>
  <c r="R378" i="45" s="1"/>
  <c r="I378" i="45"/>
  <c r="E378" i="45"/>
  <c r="D378" i="45"/>
  <c r="Q377" i="45"/>
  <c r="R377" i="45" s="1"/>
  <c r="I377" i="45"/>
  <c r="E377" i="45"/>
  <c r="D377" i="45"/>
  <c r="Q376" i="45"/>
  <c r="R376" i="45" s="1"/>
  <c r="I376" i="45"/>
  <c r="E376" i="45"/>
  <c r="D376" i="45"/>
  <c r="Q375" i="45"/>
  <c r="R375" i="45" s="1"/>
  <c r="I375" i="45"/>
  <c r="E375" i="45"/>
  <c r="D375" i="45"/>
  <c r="Q374" i="45"/>
  <c r="R374" i="45" s="1"/>
  <c r="I374" i="45"/>
  <c r="E374" i="45"/>
  <c r="D374" i="45"/>
  <c r="Q373" i="45"/>
  <c r="R373" i="45" s="1"/>
  <c r="I373" i="45"/>
  <c r="E373" i="45"/>
  <c r="D373" i="45"/>
  <c r="Q372" i="45"/>
  <c r="R372" i="45" s="1"/>
  <c r="I372" i="45"/>
  <c r="E372" i="45"/>
  <c r="D372" i="45"/>
  <c r="Q371" i="45"/>
  <c r="R371" i="45" s="1"/>
  <c r="I371" i="45"/>
  <c r="E371" i="45"/>
  <c r="D371" i="45"/>
  <c r="Q370" i="45"/>
  <c r="R370" i="45" s="1"/>
  <c r="I370" i="45"/>
  <c r="E370" i="45"/>
  <c r="D370" i="45"/>
  <c r="Q369" i="45"/>
  <c r="R369" i="45" s="1"/>
  <c r="I369" i="45"/>
  <c r="E369" i="45"/>
  <c r="D369" i="45"/>
  <c r="Q368" i="45"/>
  <c r="R368" i="45" s="1"/>
  <c r="I368" i="45"/>
  <c r="E368" i="45"/>
  <c r="D368" i="45"/>
  <c r="Q367" i="45"/>
  <c r="R367" i="45" s="1"/>
  <c r="I367" i="45"/>
  <c r="E367" i="45"/>
  <c r="D367" i="45"/>
  <c r="Q366" i="45"/>
  <c r="R366" i="45" s="1"/>
  <c r="I366" i="45"/>
  <c r="E366" i="45"/>
  <c r="D366" i="45"/>
  <c r="Q365" i="45"/>
  <c r="R365" i="45" s="1"/>
  <c r="I365" i="45"/>
  <c r="E365" i="45"/>
  <c r="D365" i="45"/>
  <c r="Q364" i="45"/>
  <c r="R364" i="45" s="1"/>
  <c r="I364" i="45"/>
  <c r="E364" i="45"/>
  <c r="D364" i="45"/>
  <c r="Q363" i="45"/>
  <c r="R363" i="45" s="1"/>
  <c r="I363" i="45"/>
  <c r="E363" i="45"/>
  <c r="D363" i="45"/>
  <c r="Q362" i="45"/>
  <c r="R362" i="45" s="1"/>
  <c r="I362" i="45"/>
  <c r="E362" i="45"/>
  <c r="D362" i="45"/>
  <c r="Q361" i="45"/>
  <c r="R361" i="45" s="1"/>
  <c r="I361" i="45"/>
  <c r="E361" i="45"/>
  <c r="D361" i="45"/>
  <c r="Q360" i="45"/>
  <c r="R360" i="45" s="1"/>
  <c r="I360" i="45"/>
  <c r="E360" i="45"/>
  <c r="D360" i="45"/>
  <c r="Q359" i="45"/>
  <c r="R359" i="45" s="1"/>
  <c r="I359" i="45"/>
  <c r="E359" i="45"/>
  <c r="D359" i="45"/>
  <c r="Q358" i="45"/>
  <c r="R358" i="45" s="1"/>
  <c r="I358" i="45"/>
  <c r="E358" i="45"/>
  <c r="D358" i="45"/>
  <c r="Q357" i="45"/>
  <c r="R357" i="45" s="1"/>
  <c r="I357" i="45"/>
  <c r="E357" i="45"/>
  <c r="D357" i="45"/>
  <c r="Q356" i="45"/>
  <c r="R356" i="45" s="1"/>
  <c r="I356" i="45"/>
  <c r="E356" i="45"/>
  <c r="D356" i="45"/>
  <c r="Q355" i="45"/>
  <c r="R355" i="45" s="1"/>
  <c r="I355" i="45"/>
  <c r="E355" i="45"/>
  <c r="D355" i="45"/>
  <c r="Q354" i="45"/>
  <c r="R354" i="45" s="1"/>
  <c r="I354" i="45"/>
  <c r="E354" i="45"/>
  <c r="D354" i="45"/>
  <c r="Q353" i="45"/>
  <c r="R353" i="45" s="1"/>
  <c r="I353" i="45"/>
  <c r="E353" i="45"/>
  <c r="D353" i="45"/>
  <c r="Q352" i="45"/>
  <c r="R352" i="45" s="1"/>
  <c r="I352" i="45"/>
  <c r="E352" i="45"/>
  <c r="D352" i="45"/>
  <c r="Q351" i="45"/>
  <c r="R351" i="45" s="1"/>
  <c r="I351" i="45"/>
  <c r="E351" i="45"/>
  <c r="D351" i="45"/>
  <c r="Q350" i="45"/>
  <c r="R350" i="45" s="1"/>
  <c r="I350" i="45"/>
  <c r="E350" i="45"/>
  <c r="D350" i="45"/>
  <c r="Q349" i="45"/>
  <c r="R349" i="45" s="1"/>
  <c r="I349" i="45"/>
  <c r="E349" i="45"/>
  <c r="D349" i="45"/>
  <c r="Q348" i="45"/>
  <c r="R348" i="45" s="1"/>
  <c r="I348" i="45"/>
  <c r="E348" i="45"/>
  <c r="D348" i="45"/>
  <c r="Q347" i="45"/>
  <c r="R347" i="45" s="1"/>
  <c r="I347" i="45"/>
  <c r="E347" i="45"/>
  <c r="D347" i="45"/>
  <c r="Q346" i="45"/>
  <c r="R346" i="45" s="1"/>
  <c r="I346" i="45"/>
  <c r="E346" i="45"/>
  <c r="D346" i="45"/>
  <c r="Q345" i="45"/>
  <c r="R345" i="45" s="1"/>
  <c r="I345" i="45"/>
  <c r="E345" i="45"/>
  <c r="D345" i="45"/>
  <c r="Q344" i="45"/>
  <c r="R344" i="45" s="1"/>
  <c r="I344" i="45"/>
  <c r="E344" i="45"/>
  <c r="D344" i="45"/>
  <c r="Q343" i="45"/>
  <c r="R343" i="45" s="1"/>
  <c r="I343" i="45"/>
  <c r="E343" i="45"/>
  <c r="D343" i="45"/>
  <c r="Q342" i="45"/>
  <c r="R342" i="45" s="1"/>
  <c r="I342" i="45"/>
  <c r="E342" i="45"/>
  <c r="D342" i="45"/>
  <c r="Q341" i="45"/>
  <c r="R341" i="45" s="1"/>
  <c r="I341" i="45"/>
  <c r="E341" i="45"/>
  <c r="D341" i="45"/>
  <c r="Q340" i="45"/>
  <c r="R340" i="45" s="1"/>
  <c r="I340" i="45"/>
  <c r="E340" i="45"/>
  <c r="D340" i="45"/>
  <c r="Q339" i="45"/>
  <c r="R339" i="45" s="1"/>
  <c r="I339" i="45"/>
  <c r="E339" i="45"/>
  <c r="D339" i="45"/>
  <c r="Q338" i="45"/>
  <c r="R338" i="45" s="1"/>
  <c r="I338" i="45"/>
  <c r="E338" i="45"/>
  <c r="D338" i="45"/>
  <c r="Q337" i="45"/>
  <c r="R337" i="45" s="1"/>
  <c r="I337" i="45"/>
  <c r="E337" i="45"/>
  <c r="D337" i="45"/>
  <c r="Q336" i="45"/>
  <c r="R336" i="45" s="1"/>
  <c r="I336" i="45"/>
  <c r="E336" i="45"/>
  <c r="D336" i="45"/>
  <c r="Q335" i="45"/>
  <c r="R335" i="45" s="1"/>
  <c r="I335" i="45"/>
  <c r="E335" i="45"/>
  <c r="D335" i="45"/>
  <c r="Q334" i="45"/>
  <c r="R334" i="45" s="1"/>
  <c r="I334" i="45"/>
  <c r="E334" i="45"/>
  <c r="D334" i="45"/>
  <c r="Q333" i="45"/>
  <c r="R333" i="45" s="1"/>
  <c r="I333" i="45"/>
  <c r="E333" i="45"/>
  <c r="D333" i="45"/>
  <c r="Q332" i="45"/>
  <c r="R332" i="45" s="1"/>
  <c r="I332" i="45"/>
  <c r="E332" i="45"/>
  <c r="D332" i="45"/>
  <c r="Q331" i="45"/>
  <c r="R331" i="45" s="1"/>
  <c r="I331" i="45"/>
  <c r="E331" i="45"/>
  <c r="D331" i="45"/>
  <c r="Q330" i="45"/>
  <c r="R330" i="45" s="1"/>
  <c r="I330" i="45"/>
  <c r="E330" i="45"/>
  <c r="D330" i="45"/>
  <c r="Q329" i="45"/>
  <c r="R329" i="45" s="1"/>
  <c r="I329" i="45"/>
  <c r="E329" i="45"/>
  <c r="D329" i="45"/>
  <c r="Q328" i="45"/>
  <c r="R328" i="45" s="1"/>
  <c r="I328" i="45"/>
  <c r="E328" i="45"/>
  <c r="D328" i="45"/>
  <c r="Q327" i="45"/>
  <c r="R327" i="45" s="1"/>
  <c r="I327" i="45"/>
  <c r="E327" i="45"/>
  <c r="D327" i="45"/>
  <c r="Q326" i="45"/>
  <c r="R326" i="45" s="1"/>
  <c r="I326" i="45"/>
  <c r="E326" i="45"/>
  <c r="D326" i="45"/>
  <c r="Q325" i="45"/>
  <c r="R325" i="45" s="1"/>
  <c r="I325" i="45"/>
  <c r="E325" i="45"/>
  <c r="D325" i="45"/>
  <c r="Q324" i="45"/>
  <c r="R324" i="45" s="1"/>
  <c r="I324" i="45"/>
  <c r="E324" i="45"/>
  <c r="D324" i="45"/>
  <c r="Q323" i="45"/>
  <c r="R323" i="45" s="1"/>
  <c r="I323" i="45"/>
  <c r="E323" i="45"/>
  <c r="D323" i="45"/>
  <c r="Q322" i="45"/>
  <c r="R322" i="45" s="1"/>
  <c r="I322" i="45"/>
  <c r="E322" i="45"/>
  <c r="D322" i="45"/>
  <c r="Q321" i="45"/>
  <c r="R321" i="45" s="1"/>
  <c r="I321" i="45"/>
  <c r="E321" i="45"/>
  <c r="D321" i="45"/>
  <c r="Q320" i="45"/>
  <c r="R320" i="45" s="1"/>
  <c r="I320" i="45"/>
  <c r="E320" i="45"/>
  <c r="D320" i="45"/>
  <c r="Q319" i="45"/>
  <c r="R319" i="45" s="1"/>
  <c r="I319" i="45"/>
  <c r="E319" i="45"/>
  <c r="D319" i="45"/>
  <c r="Q318" i="45"/>
  <c r="R318" i="45" s="1"/>
  <c r="I318" i="45"/>
  <c r="E318" i="45"/>
  <c r="D318" i="45"/>
  <c r="Q317" i="45"/>
  <c r="R317" i="45" s="1"/>
  <c r="I317" i="45"/>
  <c r="E317" i="45"/>
  <c r="D317" i="45"/>
  <c r="Q316" i="45"/>
  <c r="R316" i="45" s="1"/>
  <c r="I316" i="45"/>
  <c r="E316" i="45"/>
  <c r="D316" i="45"/>
  <c r="Q315" i="45"/>
  <c r="R315" i="45" s="1"/>
  <c r="I315" i="45"/>
  <c r="E315" i="45"/>
  <c r="D315" i="45"/>
  <c r="Q314" i="45"/>
  <c r="R314" i="45" s="1"/>
  <c r="I314" i="45"/>
  <c r="E314" i="45"/>
  <c r="D314" i="45"/>
  <c r="Q313" i="45"/>
  <c r="R313" i="45" s="1"/>
  <c r="I313" i="45"/>
  <c r="E313" i="45"/>
  <c r="D313" i="45"/>
  <c r="Q312" i="45"/>
  <c r="R312" i="45" s="1"/>
  <c r="I312" i="45"/>
  <c r="E312" i="45"/>
  <c r="D312" i="45"/>
  <c r="Q311" i="45"/>
  <c r="R311" i="45" s="1"/>
  <c r="I311" i="45"/>
  <c r="E311" i="45"/>
  <c r="D311" i="45"/>
  <c r="Q310" i="45"/>
  <c r="R310" i="45" s="1"/>
  <c r="I310" i="45"/>
  <c r="E310" i="45"/>
  <c r="D310" i="45"/>
  <c r="Q309" i="45"/>
  <c r="R309" i="45" s="1"/>
  <c r="I309" i="45"/>
  <c r="E309" i="45"/>
  <c r="D309" i="45"/>
  <c r="Q308" i="45"/>
  <c r="R308" i="45" s="1"/>
  <c r="I308" i="45"/>
  <c r="E308" i="45"/>
  <c r="D308" i="45"/>
  <c r="Q307" i="45"/>
  <c r="R307" i="45" s="1"/>
  <c r="I307" i="45"/>
  <c r="E307" i="45"/>
  <c r="D307" i="45"/>
  <c r="Q306" i="45"/>
  <c r="R306" i="45" s="1"/>
  <c r="I306" i="45"/>
  <c r="E306" i="45"/>
  <c r="D306" i="45"/>
  <c r="Q305" i="45"/>
  <c r="R305" i="45" s="1"/>
  <c r="I305" i="45"/>
  <c r="E305" i="45"/>
  <c r="D305" i="45"/>
  <c r="Q304" i="45"/>
  <c r="R304" i="45" s="1"/>
  <c r="I304" i="45"/>
  <c r="E304" i="45"/>
  <c r="D304" i="45"/>
  <c r="Q303" i="45"/>
  <c r="R303" i="45" s="1"/>
  <c r="I303" i="45"/>
  <c r="E303" i="45"/>
  <c r="D303" i="45"/>
  <c r="Q302" i="45"/>
  <c r="R302" i="45" s="1"/>
  <c r="I302" i="45"/>
  <c r="E302" i="45"/>
  <c r="D302" i="45"/>
  <c r="Q301" i="45"/>
  <c r="R301" i="45" s="1"/>
  <c r="I301" i="45"/>
  <c r="E301" i="45"/>
  <c r="D301" i="45"/>
  <c r="Q300" i="45"/>
  <c r="R300" i="45" s="1"/>
  <c r="I300" i="45"/>
  <c r="E300" i="45"/>
  <c r="D300" i="45"/>
  <c r="Q299" i="45"/>
  <c r="R299" i="45" s="1"/>
  <c r="I299" i="45"/>
  <c r="E299" i="45"/>
  <c r="D299" i="45"/>
  <c r="Q298" i="45"/>
  <c r="R298" i="45" s="1"/>
  <c r="I298" i="45"/>
  <c r="E298" i="45"/>
  <c r="D298" i="45"/>
  <c r="Q297" i="45"/>
  <c r="R297" i="45" s="1"/>
  <c r="I297" i="45"/>
  <c r="E297" i="45"/>
  <c r="D297" i="45"/>
  <c r="Q296" i="45"/>
  <c r="R296" i="45" s="1"/>
  <c r="I296" i="45"/>
  <c r="E296" i="45"/>
  <c r="D296" i="45"/>
  <c r="Q295" i="45"/>
  <c r="R295" i="45" s="1"/>
  <c r="I295" i="45"/>
  <c r="E295" i="45"/>
  <c r="D295" i="45"/>
  <c r="Q294" i="45"/>
  <c r="R294" i="45" s="1"/>
  <c r="I294" i="45"/>
  <c r="E294" i="45"/>
  <c r="D294" i="45"/>
  <c r="Q293" i="45"/>
  <c r="R293" i="45" s="1"/>
  <c r="I293" i="45"/>
  <c r="E293" i="45"/>
  <c r="D293" i="45"/>
  <c r="Q292" i="45"/>
  <c r="R292" i="45" s="1"/>
  <c r="I292" i="45"/>
  <c r="E292" i="45"/>
  <c r="D292" i="45"/>
  <c r="Q291" i="45"/>
  <c r="R291" i="45" s="1"/>
  <c r="I291" i="45"/>
  <c r="E291" i="45"/>
  <c r="D291" i="45"/>
  <c r="Q290" i="45"/>
  <c r="R290" i="45" s="1"/>
  <c r="I290" i="45"/>
  <c r="E290" i="45"/>
  <c r="D290" i="45"/>
  <c r="Q289" i="45"/>
  <c r="R289" i="45" s="1"/>
  <c r="I289" i="45"/>
  <c r="E289" i="45"/>
  <c r="D289" i="45"/>
  <c r="Q288" i="45"/>
  <c r="R288" i="45" s="1"/>
  <c r="I288" i="45"/>
  <c r="E288" i="45"/>
  <c r="D288" i="45"/>
  <c r="Q287" i="45"/>
  <c r="R287" i="45" s="1"/>
  <c r="I287" i="45"/>
  <c r="E287" i="45"/>
  <c r="D287" i="45"/>
  <c r="Q286" i="45"/>
  <c r="R286" i="45" s="1"/>
  <c r="I286" i="45"/>
  <c r="E286" i="45"/>
  <c r="D286" i="45"/>
  <c r="Q285" i="45"/>
  <c r="R285" i="45" s="1"/>
  <c r="I285" i="45"/>
  <c r="E285" i="45"/>
  <c r="D285" i="45"/>
  <c r="Q284" i="45"/>
  <c r="R284" i="45" s="1"/>
  <c r="I284" i="45"/>
  <c r="E284" i="45"/>
  <c r="D284" i="45"/>
  <c r="Q283" i="45"/>
  <c r="R283" i="45" s="1"/>
  <c r="I283" i="45"/>
  <c r="E283" i="45"/>
  <c r="D283" i="45"/>
  <c r="Q282" i="45"/>
  <c r="R282" i="45" s="1"/>
  <c r="I282" i="45"/>
  <c r="E282" i="45"/>
  <c r="D282" i="45"/>
  <c r="Q281" i="45"/>
  <c r="R281" i="45" s="1"/>
  <c r="I281" i="45"/>
  <c r="E281" i="45"/>
  <c r="D281" i="45"/>
  <c r="Q280" i="45"/>
  <c r="R280" i="45" s="1"/>
  <c r="I280" i="45"/>
  <c r="E280" i="45"/>
  <c r="D280" i="45"/>
  <c r="Q279" i="45"/>
  <c r="R279" i="45" s="1"/>
  <c r="I279" i="45"/>
  <c r="E279" i="45"/>
  <c r="D279" i="45"/>
  <c r="Q278" i="45"/>
  <c r="R278" i="45" s="1"/>
  <c r="I278" i="45"/>
  <c r="E278" i="45"/>
  <c r="D278" i="45"/>
  <c r="Q277" i="45"/>
  <c r="R277" i="45" s="1"/>
  <c r="I277" i="45"/>
  <c r="E277" i="45"/>
  <c r="D277" i="45"/>
  <c r="Q276" i="45"/>
  <c r="R276" i="45" s="1"/>
  <c r="I276" i="45"/>
  <c r="E276" i="45"/>
  <c r="D276" i="45"/>
  <c r="Q275" i="45"/>
  <c r="R275" i="45" s="1"/>
  <c r="I275" i="45"/>
  <c r="E275" i="45"/>
  <c r="D275" i="45"/>
  <c r="Q274" i="45"/>
  <c r="R274" i="45" s="1"/>
  <c r="I274" i="45"/>
  <c r="E274" i="45"/>
  <c r="D274" i="45"/>
  <c r="Q273" i="45"/>
  <c r="R273" i="45" s="1"/>
  <c r="I273" i="45"/>
  <c r="E273" i="45"/>
  <c r="D273" i="45"/>
  <c r="Q272" i="45"/>
  <c r="R272" i="45" s="1"/>
  <c r="I272" i="45"/>
  <c r="E272" i="45"/>
  <c r="D272" i="45"/>
  <c r="Q271" i="45"/>
  <c r="R271" i="45" s="1"/>
  <c r="I271" i="45"/>
  <c r="E271" i="45"/>
  <c r="D271" i="45"/>
  <c r="Q270" i="45"/>
  <c r="R270" i="45" s="1"/>
  <c r="I270" i="45"/>
  <c r="E270" i="45"/>
  <c r="D270" i="45"/>
  <c r="Q269" i="45"/>
  <c r="R269" i="45" s="1"/>
  <c r="I269" i="45"/>
  <c r="E269" i="45"/>
  <c r="D269" i="45"/>
  <c r="Q268" i="45"/>
  <c r="R268" i="45" s="1"/>
  <c r="I268" i="45"/>
  <c r="E268" i="45"/>
  <c r="D268" i="45"/>
  <c r="Q267" i="45"/>
  <c r="R267" i="45" s="1"/>
  <c r="I267" i="45"/>
  <c r="E267" i="45"/>
  <c r="D267" i="45"/>
  <c r="Q266" i="45"/>
  <c r="R266" i="45" s="1"/>
  <c r="I266" i="45"/>
  <c r="E266" i="45"/>
  <c r="D266" i="45"/>
  <c r="Q265" i="45"/>
  <c r="R265" i="45" s="1"/>
  <c r="I265" i="45"/>
  <c r="E265" i="45"/>
  <c r="D265" i="45"/>
  <c r="Q264" i="45"/>
  <c r="R264" i="45" s="1"/>
  <c r="I264" i="45"/>
  <c r="E264" i="45"/>
  <c r="D264" i="45"/>
  <c r="Q263" i="45"/>
  <c r="R263" i="45" s="1"/>
  <c r="I263" i="45"/>
  <c r="E263" i="45"/>
  <c r="D263" i="45"/>
  <c r="Q262" i="45"/>
  <c r="R262" i="45" s="1"/>
  <c r="I262" i="45"/>
  <c r="E262" i="45"/>
  <c r="D262" i="45"/>
  <c r="Q261" i="45"/>
  <c r="R261" i="45" s="1"/>
  <c r="I261" i="45"/>
  <c r="E261" i="45"/>
  <c r="D261" i="45"/>
  <c r="Q260" i="45"/>
  <c r="R260" i="45" s="1"/>
  <c r="I260" i="45"/>
  <c r="E260" i="45"/>
  <c r="D260" i="45"/>
  <c r="Q259" i="45"/>
  <c r="R259" i="45" s="1"/>
  <c r="I259" i="45"/>
  <c r="E259" i="45"/>
  <c r="D259" i="45"/>
  <c r="Q258" i="45"/>
  <c r="R258" i="45" s="1"/>
  <c r="I258" i="45"/>
  <c r="E258" i="45"/>
  <c r="D258" i="45"/>
  <c r="Q257" i="45"/>
  <c r="R257" i="45" s="1"/>
  <c r="I257" i="45"/>
  <c r="E257" i="45"/>
  <c r="D257" i="45"/>
  <c r="Q256" i="45"/>
  <c r="R256" i="45" s="1"/>
  <c r="I256" i="45"/>
  <c r="E256" i="45"/>
  <c r="D256" i="45"/>
  <c r="Q255" i="45"/>
  <c r="R255" i="45" s="1"/>
  <c r="I255" i="45"/>
  <c r="E255" i="45"/>
  <c r="D255" i="45"/>
  <c r="Q254" i="45"/>
  <c r="R254" i="45" s="1"/>
  <c r="I254" i="45"/>
  <c r="E254" i="45"/>
  <c r="D254" i="45"/>
  <c r="Q253" i="45"/>
  <c r="R253" i="45" s="1"/>
  <c r="I253" i="45"/>
  <c r="E253" i="45"/>
  <c r="D253" i="45"/>
  <c r="Q252" i="45"/>
  <c r="R252" i="45" s="1"/>
  <c r="I252" i="45"/>
  <c r="E252" i="45"/>
  <c r="D252" i="45"/>
  <c r="Q251" i="45"/>
  <c r="R251" i="45" s="1"/>
  <c r="I251" i="45"/>
  <c r="E251" i="45"/>
  <c r="D251" i="45"/>
  <c r="Q250" i="45"/>
  <c r="R250" i="45" s="1"/>
  <c r="I250" i="45"/>
  <c r="E250" i="45"/>
  <c r="D250" i="45"/>
  <c r="Q249" i="45"/>
  <c r="R249" i="45" s="1"/>
  <c r="I249" i="45"/>
  <c r="E249" i="45"/>
  <c r="D249" i="45"/>
  <c r="Q248" i="45"/>
  <c r="R248" i="45" s="1"/>
  <c r="I248" i="45"/>
  <c r="E248" i="45"/>
  <c r="D248" i="45"/>
  <c r="Q247" i="45"/>
  <c r="R247" i="45" s="1"/>
  <c r="I247" i="45"/>
  <c r="E247" i="45"/>
  <c r="D247" i="45"/>
  <c r="Q246" i="45"/>
  <c r="R246" i="45" s="1"/>
  <c r="I246" i="45"/>
  <c r="E246" i="45"/>
  <c r="D246" i="45"/>
  <c r="Q245" i="45"/>
  <c r="R245" i="45" s="1"/>
  <c r="I245" i="45"/>
  <c r="E245" i="45"/>
  <c r="D245" i="45"/>
  <c r="Q244" i="45"/>
  <c r="R244" i="45" s="1"/>
  <c r="I244" i="45"/>
  <c r="E244" i="45"/>
  <c r="D244" i="45"/>
  <c r="Q243" i="45"/>
  <c r="R243" i="45" s="1"/>
  <c r="I243" i="45"/>
  <c r="E243" i="45"/>
  <c r="D243" i="45"/>
  <c r="Q242" i="45"/>
  <c r="R242" i="45" s="1"/>
  <c r="I242" i="45"/>
  <c r="E242" i="45"/>
  <c r="D242" i="45"/>
  <c r="Q241" i="45"/>
  <c r="R241" i="45" s="1"/>
  <c r="I241" i="45"/>
  <c r="E241" i="45"/>
  <c r="D241" i="45"/>
  <c r="Q240" i="45"/>
  <c r="R240" i="45" s="1"/>
  <c r="I240" i="45"/>
  <c r="E240" i="45"/>
  <c r="D240" i="45"/>
  <c r="Q239" i="45"/>
  <c r="R239" i="45" s="1"/>
  <c r="I239" i="45"/>
  <c r="E239" i="45"/>
  <c r="D239" i="45"/>
  <c r="Q238" i="45"/>
  <c r="R238" i="45" s="1"/>
  <c r="I238" i="45"/>
  <c r="E238" i="45"/>
  <c r="D238" i="45"/>
  <c r="Q237" i="45"/>
  <c r="R237" i="45" s="1"/>
  <c r="I237" i="45"/>
  <c r="E237" i="45"/>
  <c r="D237" i="45"/>
  <c r="Q236" i="45"/>
  <c r="R236" i="45" s="1"/>
  <c r="I236" i="45"/>
  <c r="E236" i="45"/>
  <c r="D236" i="45"/>
  <c r="Q235" i="45"/>
  <c r="R235" i="45" s="1"/>
  <c r="I235" i="45"/>
  <c r="E235" i="45"/>
  <c r="D235" i="45"/>
  <c r="Q234" i="45"/>
  <c r="R234" i="45" s="1"/>
  <c r="I234" i="45"/>
  <c r="E234" i="45"/>
  <c r="D234" i="45"/>
  <c r="Q233" i="45"/>
  <c r="R233" i="45" s="1"/>
  <c r="I233" i="45"/>
  <c r="E233" i="45"/>
  <c r="D233" i="45"/>
  <c r="Q232" i="45"/>
  <c r="R232" i="45" s="1"/>
  <c r="I232" i="45"/>
  <c r="E232" i="45"/>
  <c r="D232" i="45"/>
  <c r="Q231" i="45"/>
  <c r="R231" i="45" s="1"/>
  <c r="I231" i="45"/>
  <c r="E231" i="45"/>
  <c r="D231" i="45"/>
  <c r="Q230" i="45"/>
  <c r="R230" i="45" s="1"/>
  <c r="I230" i="45"/>
  <c r="E230" i="45"/>
  <c r="D230" i="45"/>
  <c r="Q229" i="45"/>
  <c r="R229" i="45" s="1"/>
  <c r="I229" i="45"/>
  <c r="E229" i="45"/>
  <c r="D229" i="45"/>
  <c r="Q228" i="45"/>
  <c r="R228" i="45" s="1"/>
  <c r="I228" i="45"/>
  <c r="E228" i="45"/>
  <c r="D228" i="45"/>
  <c r="Q227" i="45"/>
  <c r="R227" i="45" s="1"/>
  <c r="I227" i="45"/>
  <c r="E227" i="45"/>
  <c r="D227" i="45"/>
  <c r="Q226" i="45"/>
  <c r="R226" i="45" s="1"/>
  <c r="I226" i="45"/>
  <c r="E226" i="45"/>
  <c r="D226" i="45"/>
  <c r="Q225" i="45"/>
  <c r="R225" i="45" s="1"/>
  <c r="I225" i="45"/>
  <c r="E225" i="45"/>
  <c r="D225" i="45"/>
  <c r="Q224" i="45"/>
  <c r="R224" i="45" s="1"/>
  <c r="I224" i="45"/>
  <c r="E224" i="45"/>
  <c r="D224" i="45"/>
  <c r="Q223" i="45"/>
  <c r="R223" i="45" s="1"/>
  <c r="I223" i="45"/>
  <c r="E223" i="45"/>
  <c r="D223" i="45"/>
  <c r="Q222" i="45"/>
  <c r="R222" i="45" s="1"/>
  <c r="I222" i="45"/>
  <c r="E222" i="45"/>
  <c r="D222" i="45"/>
  <c r="Q221" i="45"/>
  <c r="R221" i="45" s="1"/>
  <c r="I221" i="45"/>
  <c r="E221" i="45"/>
  <c r="D221" i="45"/>
  <c r="Q220" i="45"/>
  <c r="R220" i="45" s="1"/>
  <c r="I220" i="45"/>
  <c r="E220" i="45"/>
  <c r="D220" i="45"/>
  <c r="Q219" i="45"/>
  <c r="R219" i="45" s="1"/>
  <c r="I219" i="45"/>
  <c r="E219" i="45"/>
  <c r="D219" i="45"/>
  <c r="Q218" i="45"/>
  <c r="R218" i="45" s="1"/>
  <c r="I218" i="45"/>
  <c r="E218" i="45"/>
  <c r="D218" i="45"/>
  <c r="Q217" i="45"/>
  <c r="R217" i="45" s="1"/>
  <c r="I217" i="45"/>
  <c r="E217" i="45"/>
  <c r="D217" i="45"/>
  <c r="Q216" i="45"/>
  <c r="R216" i="45" s="1"/>
  <c r="I216" i="45"/>
  <c r="E216" i="45"/>
  <c r="D216" i="45"/>
  <c r="Q215" i="45"/>
  <c r="R215" i="45" s="1"/>
  <c r="I215" i="45"/>
  <c r="E215" i="45"/>
  <c r="D215" i="45"/>
  <c r="Q214" i="45"/>
  <c r="R214" i="45" s="1"/>
  <c r="I214" i="45"/>
  <c r="E214" i="45"/>
  <c r="D214" i="45"/>
  <c r="Q213" i="45"/>
  <c r="R213" i="45" s="1"/>
  <c r="I213" i="45"/>
  <c r="E213" i="45"/>
  <c r="D213" i="45"/>
  <c r="Q212" i="45"/>
  <c r="R212" i="45" s="1"/>
  <c r="I212" i="45"/>
  <c r="E212" i="45"/>
  <c r="D212" i="45"/>
  <c r="Q211" i="45"/>
  <c r="R211" i="45" s="1"/>
  <c r="I211" i="45"/>
  <c r="E211" i="45"/>
  <c r="D211" i="45"/>
  <c r="Q210" i="45"/>
  <c r="R210" i="45" s="1"/>
  <c r="I210" i="45"/>
  <c r="E210" i="45"/>
  <c r="D210" i="45"/>
  <c r="Q209" i="45"/>
  <c r="R209" i="45" s="1"/>
  <c r="I209" i="45"/>
  <c r="E209" i="45"/>
  <c r="D209" i="45"/>
  <c r="Q208" i="45"/>
  <c r="R208" i="45" s="1"/>
  <c r="I208" i="45"/>
  <c r="E208" i="45"/>
  <c r="D208" i="45"/>
  <c r="Q207" i="45"/>
  <c r="R207" i="45" s="1"/>
  <c r="I207" i="45"/>
  <c r="E207" i="45"/>
  <c r="D207" i="45"/>
  <c r="Q206" i="45"/>
  <c r="R206" i="45" s="1"/>
  <c r="I206" i="45"/>
  <c r="E206" i="45"/>
  <c r="D206" i="45"/>
  <c r="Q205" i="45"/>
  <c r="R205" i="45" s="1"/>
  <c r="I205" i="45"/>
  <c r="E205" i="45"/>
  <c r="D205" i="45"/>
  <c r="Q204" i="45"/>
  <c r="R204" i="45" s="1"/>
  <c r="I204" i="45"/>
  <c r="E204" i="45"/>
  <c r="D204" i="45"/>
  <c r="Q203" i="45"/>
  <c r="R203" i="45" s="1"/>
  <c r="I203" i="45"/>
  <c r="E203" i="45"/>
  <c r="D203" i="45"/>
  <c r="Q202" i="45"/>
  <c r="R202" i="45" s="1"/>
  <c r="I202" i="45"/>
  <c r="E202" i="45"/>
  <c r="D202" i="45"/>
  <c r="Q201" i="45"/>
  <c r="R201" i="45" s="1"/>
  <c r="I201" i="45"/>
  <c r="E201" i="45"/>
  <c r="D201" i="45"/>
  <c r="Q200" i="45"/>
  <c r="R200" i="45" s="1"/>
  <c r="I200" i="45"/>
  <c r="E200" i="45"/>
  <c r="D200" i="45"/>
  <c r="Q199" i="45"/>
  <c r="R199" i="45" s="1"/>
  <c r="I199" i="45"/>
  <c r="E199" i="45"/>
  <c r="D199" i="45"/>
  <c r="Q198" i="45"/>
  <c r="R198" i="45" s="1"/>
  <c r="I198" i="45"/>
  <c r="E198" i="45"/>
  <c r="D198" i="45"/>
  <c r="Q197" i="45"/>
  <c r="R197" i="45" s="1"/>
  <c r="I197" i="45"/>
  <c r="E197" i="45"/>
  <c r="D197" i="45"/>
  <c r="Q196" i="45"/>
  <c r="R196" i="45" s="1"/>
  <c r="I196" i="45"/>
  <c r="E196" i="45"/>
  <c r="D196" i="45"/>
  <c r="Q195" i="45"/>
  <c r="R195" i="45" s="1"/>
  <c r="I195" i="45"/>
  <c r="E195" i="45"/>
  <c r="D195" i="45"/>
  <c r="Q194" i="45"/>
  <c r="R194" i="45" s="1"/>
  <c r="I194" i="45"/>
  <c r="E194" i="45"/>
  <c r="D194" i="45"/>
  <c r="Q193" i="45"/>
  <c r="R193" i="45" s="1"/>
  <c r="I193" i="45"/>
  <c r="E193" i="45"/>
  <c r="D193" i="45"/>
  <c r="Q192" i="45"/>
  <c r="R192" i="45" s="1"/>
  <c r="I192" i="45"/>
  <c r="E192" i="45"/>
  <c r="D192" i="45"/>
  <c r="Q191" i="45"/>
  <c r="R191" i="45" s="1"/>
  <c r="I191" i="45"/>
  <c r="E191" i="45"/>
  <c r="D191" i="45"/>
  <c r="Q190" i="45"/>
  <c r="R190" i="45" s="1"/>
  <c r="I190" i="45"/>
  <c r="E190" i="45"/>
  <c r="D190" i="45"/>
  <c r="Q189" i="45"/>
  <c r="R189" i="45" s="1"/>
  <c r="I189" i="45"/>
  <c r="E189" i="45"/>
  <c r="D189" i="45"/>
  <c r="Q188" i="45"/>
  <c r="R188" i="45" s="1"/>
  <c r="I188" i="45"/>
  <c r="E188" i="45"/>
  <c r="D188" i="45"/>
  <c r="Q187" i="45"/>
  <c r="R187" i="45" s="1"/>
  <c r="I187" i="45"/>
  <c r="E187" i="45"/>
  <c r="D187" i="45"/>
  <c r="Q186" i="45"/>
  <c r="R186" i="45" s="1"/>
  <c r="I186" i="45"/>
  <c r="E186" i="45"/>
  <c r="D186" i="45"/>
  <c r="Q185" i="45"/>
  <c r="R185" i="45" s="1"/>
  <c r="I185" i="45"/>
  <c r="E185" i="45"/>
  <c r="D185" i="45"/>
  <c r="Q184" i="45"/>
  <c r="R184" i="45" s="1"/>
  <c r="I184" i="45"/>
  <c r="E184" i="45"/>
  <c r="D184" i="45"/>
  <c r="Q183" i="45"/>
  <c r="R183" i="45" s="1"/>
  <c r="I183" i="45"/>
  <c r="E183" i="45"/>
  <c r="D183" i="45"/>
  <c r="Q182" i="45"/>
  <c r="R182" i="45" s="1"/>
  <c r="I182" i="45"/>
  <c r="E182" i="45"/>
  <c r="D182" i="45"/>
  <c r="Q181" i="45"/>
  <c r="R181" i="45" s="1"/>
  <c r="I181" i="45"/>
  <c r="E181" i="45"/>
  <c r="D181" i="45"/>
  <c r="Q180" i="45"/>
  <c r="R180" i="45" s="1"/>
  <c r="I180" i="45"/>
  <c r="E180" i="45"/>
  <c r="D180" i="45"/>
  <c r="Q179" i="45"/>
  <c r="R179" i="45" s="1"/>
  <c r="I179" i="45"/>
  <c r="E179" i="45"/>
  <c r="D179" i="45"/>
  <c r="Q178" i="45"/>
  <c r="R178" i="45" s="1"/>
  <c r="I178" i="45"/>
  <c r="E178" i="45"/>
  <c r="D178" i="45"/>
  <c r="Q177" i="45"/>
  <c r="R177" i="45" s="1"/>
  <c r="I177" i="45"/>
  <c r="E177" i="45"/>
  <c r="D177" i="45"/>
  <c r="Q176" i="45"/>
  <c r="R176" i="45" s="1"/>
  <c r="I176" i="45"/>
  <c r="E176" i="45"/>
  <c r="D176" i="45"/>
  <c r="Q175" i="45"/>
  <c r="R175" i="45" s="1"/>
  <c r="I175" i="45"/>
  <c r="E175" i="45"/>
  <c r="D175" i="45"/>
  <c r="Q174" i="45"/>
  <c r="R174" i="45" s="1"/>
  <c r="I174" i="45"/>
  <c r="E174" i="45"/>
  <c r="D174" i="45"/>
  <c r="Q173" i="45"/>
  <c r="R173" i="45" s="1"/>
  <c r="I173" i="45"/>
  <c r="E173" i="45"/>
  <c r="D173" i="45"/>
  <c r="Q172" i="45"/>
  <c r="R172" i="45" s="1"/>
  <c r="I172" i="45"/>
  <c r="E172" i="45"/>
  <c r="D172" i="45"/>
  <c r="Q171" i="45"/>
  <c r="R171" i="45" s="1"/>
  <c r="I171" i="45"/>
  <c r="E171" i="45"/>
  <c r="D171" i="45"/>
  <c r="Q170" i="45"/>
  <c r="R170" i="45" s="1"/>
  <c r="I170" i="45"/>
  <c r="E170" i="45"/>
  <c r="D170" i="45"/>
  <c r="Q169" i="45"/>
  <c r="R169" i="45" s="1"/>
  <c r="I169" i="45"/>
  <c r="E169" i="45"/>
  <c r="D169" i="45"/>
  <c r="Q168" i="45"/>
  <c r="R168" i="45" s="1"/>
  <c r="I168" i="45"/>
  <c r="E168" i="45"/>
  <c r="D168" i="45"/>
  <c r="Q167" i="45"/>
  <c r="R167" i="45" s="1"/>
  <c r="I167" i="45"/>
  <c r="E167" i="45"/>
  <c r="D167" i="45"/>
  <c r="Q166" i="45"/>
  <c r="R166" i="45" s="1"/>
  <c r="I166" i="45"/>
  <c r="E166" i="45"/>
  <c r="D166" i="45"/>
  <c r="Q165" i="45"/>
  <c r="R165" i="45" s="1"/>
  <c r="I165" i="45"/>
  <c r="E165" i="45"/>
  <c r="D165" i="45"/>
  <c r="Q164" i="45"/>
  <c r="R164" i="45" s="1"/>
  <c r="I164" i="45"/>
  <c r="E164" i="45"/>
  <c r="D164" i="45"/>
  <c r="Q163" i="45"/>
  <c r="R163" i="45" s="1"/>
  <c r="I163" i="45"/>
  <c r="E163" i="45"/>
  <c r="D163" i="45"/>
  <c r="Q162" i="45"/>
  <c r="R162" i="45" s="1"/>
  <c r="I162" i="45"/>
  <c r="E162" i="45"/>
  <c r="D162" i="45"/>
  <c r="Q161" i="45"/>
  <c r="R161" i="45" s="1"/>
  <c r="I161" i="45"/>
  <c r="E161" i="45"/>
  <c r="D161" i="45"/>
  <c r="Q160" i="45"/>
  <c r="R160" i="45" s="1"/>
  <c r="I160" i="45"/>
  <c r="E160" i="45"/>
  <c r="D160" i="45"/>
  <c r="Q159" i="45"/>
  <c r="R159" i="45" s="1"/>
  <c r="I159" i="45"/>
  <c r="E159" i="45"/>
  <c r="D159" i="45"/>
  <c r="Q158" i="45"/>
  <c r="R158" i="45" s="1"/>
  <c r="I158" i="45"/>
  <c r="E158" i="45"/>
  <c r="D158" i="45"/>
  <c r="Q157" i="45"/>
  <c r="R157" i="45" s="1"/>
  <c r="I157" i="45"/>
  <c r="E157" i="45"/>
  <c r="D157" i="45"/>
  <c r="Q156" i="45"/>
  <c r="R156" i="45" s="1"/>
  <c r="I156" i="45"/>
  <c r="E156" i="45"/>
  <c r="D156" i="45"/>
  <c r="Q155" i="45"/>
  <c r="R155" i="45" s="1"/>
  <c r="I155" i="45"/>
  <c r="E155" i="45"/>
  <c r="D155" i="45"/>
  <c r="Q154" i="45"/>
  <c r="R154" i="45" s="1"/>
  <c r="I154" i="45"/>
  <c r="E154" i="45"/>
  <c r="D154" i="45"/>
  <c r="Q153" i="45"/>
  <c r="R153" i="45" s="1"/>
  <c r="I153" i="45"/>
  <c r="E153" i="45"/>
  <c r="D153" i="45"/>
  <c r="Q152" i="45"/>
  <c r="R152" i="45" s="1"/>
  <c r="I152" i="45"/>
  <c r="E152" i="45"/>
  <c r="D152" i="45"/>
  <c r="Q151" i="45"/>
  <c r="R151" i="45" s="1"/>
  <c r="I151" i="45"/>
  <c r="E151" i="45"/>
  <c r="D151" i="45"/>
  <c r="Q150" i="45"/>
  <c r="R150" i="45" s="1"/>
  <c r="I150" i="45"/>
  <c r="E150" i="45"/>
  <c r="D150" i="45"/>
  <c r="Q149" i="45"/>
  <c r="R149" i="45" s="1"/>
  <c r="I149" i="45"/>
  <c r="E149" i="45"/>
  <c r="D149" i="45"/>
  <c r="Q148" i="45"/>
  <c r="R148" i="45" s="1"/>
  <c r="I148" i="45"/>
  <c r="E148" i="45"/>
  <c r="D148" i="45"/>
  <c r="Q147" i="45"/>
  <c r="R147" i="45" s="1"/>
  <c r="I147" i="45"/>
  <c r="E147" i="45"/>
  <c r="D147" i="45"/>
  <c r="Q146" i="45"/>
  <c r="R146" i="45" s="1"/>
  <c r="I146" i="45"/>
  <c r="E146" i="45"/>
  <c r="D146" i="45"/>
  <c r="Q145" i="45"/>
  <c r="R145" i="45" s="1"/>
  <c r="I145" i="45"/>
  <c r="E145" i="45"/>
  <c r="D145" i="45"/>
  <c r="Q144" i="45"/>
  <c r="R144" i="45" s="1"/>
  <c r="I144" i="45"/>
  <c r="E144" i="45"/>
  <c r="D144" i="45"/>
  <c r="Q143" i="45"/>
  <c r="R143" i="45" s="1"/>
  <c r="I143" i="45"/>
  <c r="E143" i="45"/>
  <c r="D143" i="45"/>
  <c r="Q142" i="45"/>
  <c r="R142" i="45" s="1"/>
  <c r="I142" i="45"/>
  <c r="E142" i="45"/>
  <c r="D142" i="45"/>
  <c r="Q141" i="45"/>
  <c r="R141" i="45" s="1"/>
  <c r="I141" i="45"/>
  <c r="E141" i="45"/>
  <c r="D141" i="45"/>
  <c r="Q140" i="45"/>
  <c r="R140" i="45" s="1"/>
  <c r="I140" i="45"/>
  <c r="E140" i="45"/>
  <c r="D140" i="45"/>
  <c r="Q139" i="45"/>
  <c r="R139" i="45" s="1"/>
  <c r="I139" i="45"/>
  <c r="E139" i="45"/>
  <c r="D139" i="45"/>
  <c r="Q138" i="45"/>
  <c r="R138" i="45" s="1"/>
  <c r="I138" i="45"/>
  <c r="E138" i="45"/>
  <c r="D138" i="45"/>
  <c r="Q137" i="45"/>
  <c r="R137" i="45" s="1"/>
  <c r="I137" i="45"/>
  <c r="E137" i="45"/>
  <c r="D137" i="45"/>
  <c r="Q136" i="45"/>
  <c r="R136" i="45" s="1"/>
  <c r="I136" i="45"/>
  <c r="E136" i="45"/>
  <c r="D136" i="45"/>
  <c r="Q135" i="45"/>
  <c r="R135" i="45" s="1"/>
  <c r="I135" i="45"/>
  <c r="E135" i="45"/>
  <c r="D135" i="45"/>
  <c r="Q134" i="45"/>
  <c r="R134" i="45" s="1"/>
  <c r="I134" i="45"/>
  <c r="E134" i="45"/>
  <c r="D134" i="45"/>
  <c r="Q133" i="45"/>
  <c r="R133" i="45" s="1"/>
  <c r="I133" i="45"/>
  <c r="E133" i="45"/>
  <c r="D133" i="45"/>
  <c r="Q132" i="45"/>
  <c r="R132" i="45" s="1"/>
  <c r="I132" i="45"/>
  <c r="E132" i="45"/>
  <c r="D132" i="45"/>
  <c r="Q131" i="45"/>
  <c r="R131" i="45" s="1"/>
  <c r="I131" i="45"/>
  <c r="E131" i="45"/>
  <c r="D131" i="45"/>
  <c r="Q130" i="45"/>
  <c r="R130" i="45" s="1"/>
  <c r="I130" i="45"/>
  <c r="E130" i="45"/>
  <c r="D130" i="45"/>
  <c r="Q129" i="45"/>
  <c r="R129" i="45" s="1"/>
  <c r="I129" i="45"/>
  <c r="E129" i="45"/>
  <c r="D129" i="45"/>
  <c r="Q128" i="45"/>
  <c r="R128" i="45" s="1"/>
  <c r="I128" i="45"/>
  <c r="E128" i="45"/>
  <c r="D128" i="45"/>
  <c r="Q127" i="45"/>
  <c r="R127" i="45" s="1"/>
  <c r="I127" i="45"/>
  <c r="E127" i="45"/>
  <c r="D127" i="45"/>
  <c r="Q126" i="45"/>
  <c r="R126" i="45" s="1"/>
  <c r="I126" i="45"/>
  <c r="E126" i="45"/>
  <c r="D126" i="45"/>
  <c r="Q125" i="45"/>
  <c r="R125" i="45" s="1"/>
  <c r="I125" i="45"/>
  <c r="E125" i="45"/>
  <c r="D125" i="45"/>
  <c r="Q124" i="45"/>
  <c r="R124" i="45" s="1"/>
  <c r="I124" i="45"/>
  <c r="E124" i="45"/>
  <c r="D124" i="45"/>
  <c r="Q123" i="45"/>
  <c r="R123" i="45" s="1"/>
  <c r="I123" i="45"/>
  <c r="E123" i="45"/>
  <c r="D123" i="45"/>
  <c r="Q122" i="45"/>
  <c r="R122" i="45" s="1"/>
  <c r="I122" i="45"/>
  <c r="E122" i="45"/>
  <c r="D122" i="45"/>
  <c r="Q121" i="45"/>
  <c r="R121" i="45" s="1"/>
  <c r="I121" i="45"/>
  <c r="E121" i="45"/>
  <c r="D121" i="45"/>
  <c r="Q120" i="45"/>
  <c r="R120" i="45" s="1"/>
  <c r="I120" i="45"/>
  <c r="E120" i="45"/>
  <c r="D120" i="45"/>
  <c r="Q119" i="45"/>
  <c r="R119" i="45" s="1"/>
  <c r="I119" i="45"/>
  <c r="E119" i="45"/>
  <c r="D119" i="45"/>
  <c r="Q118" i="45"/>
  <c r="R118" i="45" s="1"/>
  <c r="I118" i="45"/>
  <c r="E118" i="45"/>
  <c r="D118" i="45"/>
  <c r="Q117" i="45"/>
  <c r="R117" i="45" s="1"/>
  <c r="I117" i="45"/>
  <c r="E117" i="45"/>
  <c r="D117" i="45"/>
  <c r="Q116" i="45"/>
  <c r="R116" i="45" s="1"/>
  <c r="I116" i="45"/>
  <c r="E116" i="45"/>
  <c r="D116" i="45"/>
  <c r="Q115" i="45"/>
  <c r="R115" i="45" s="1"/>
  <c r="I115" i="45"/>
  <c r="E115" i="45"/>
  <c r="D115" i="45"/>
  <c r="Q114" i="45"/>
  <c r="R114" i="45" s="1"/>
  <c r="I114" i="45"/>
  <c r="E114" i="45"/>
  <c r="D114" i="45"/>
  <c r="Q113" i="45"/>
  <c r="R113" i="45" s="1"/>
  <c r="I113" i="45"/>
  <c r="E113" i="45"/>
  <c r="D113" i="45"/>
  <c r="Q112" i="45"/>
  <c r="R112" i="45" s="1"/>
  <c r="I112" i="45"/>
  <c r="E112" i="45"/>
  <c r="D112" i="45"/>
  <c r="Q111" i="45"/>
  <c r="R111" i="45" s="1"/>
  <c r="I111" i="45"/>
  <c r="E111" i="45"/>
  <c r="D111" i="45"/>
  <c r="Q110" i="45"/>
  <c r="R110" i="45" s="1"/>
  <c r="I110" i="45"/>
  <c r="E110" i="45"/>
  <c r="D110" i="45"/>
  <c r="Q109" i="45"/>
  <c r="R109" i="45" s="1"/>
  <c r="I109" i="45"/>
  <c r="E109" i="45"/>
  <c r="D109" i="45"/>
  <c r="Q108" i="45"/>
  <c r="R108" i="45" s="1"/>
  <c r="I108" i="45"/>
  <c r="E108" i="45"/>
  <c r="D108" i="45"/>
  <c r="Q107" i="45"/>
  <c r="R107" i="45" s="1"/>
  <c r="I107" i="45"/>
  <c r="E107" i="45"/>
  <c r="D107" i="45"/>
  <c r="Q106" i="45"/>
  <c r="R106" i="45" s="1"/>
  <c r="I106" i="45"/>
  <c r="E106" i="45"/>
  <c r="D106" i="45"/>
  <c r="Q105" i="45"/>
  <c r="R105" i="45" s="1"/>
  <c r="I105" i="45"/>
  <c r="E105" i="45"/>
  <c r="D105" i="45"/>
  <c r="Q104" i="45"/>
  <c r="R104" i="45" s="1"/>
  <c r="I104" i="45"/>
  <c r="E104" i="45"/>
  <c r="D104" i="45"/>
  <c r="Q103" i="45"/>
  <c r="R103" i="45" s="1"/>
  <c r="I103" i="45"/>
  <c r="E103" i="45"/>
  <c r="D103" i="45"/>
  <c r="Q102" i="45"/>
  <c r="R102" i="45" s="1"/>
  <c r="I102" i="45"/>
  <c r="E102" i="45"/>
  <c r="D102" i="45"/>
  <c r="Q101" i="45"/>
  <c r="R101" i="45" s="1"/>
  <c r="I101" i="45"/>
  <c r="E101" i="45"/>
  <c r="D101" i="45"/>
  <c r="Q100" i="45"/>
  <c r="R100" i="45" s="1"/>
  <c r="I100" i="45"/>
  <c r="E100" i="45"/>
  <c r="D100" i="45"/>
  <c r="Q99" i="45"/>
  <c r="R99" i="45" s="1"/>
  <c r="I99" i="45"/>
  <c r="E99" i="45"/>
  <c r="D99" i="45"/>
  <c r="Q98" i="45"/>
  <c r="R98" i="45" s="1"/>
  <c r="I98" i="45"/>
  <c r="E98" i="45"/>
  <c r="D98" i="45"/>
  <c r="Q97" i="45"/>
  <c r="R97" i="45" s="1"/>
  <c r="I97" i="45"/>
  <c r="E97" i="45"/>
  <c r="D97" i="45"/>
  <c r="Q96" i="45"/>
  <c r="R96" i="45" s="1"/>
  <c r="I96" i="45"/>
  <c r="E96" i="45"/>
  <c r="D96" i="45"/>
  <c r="Q95" i="45"/>
  <c r="R95" i="45" s="1"/>
  <c r="I95" i="45"/>
  <c r="E95" i="45"/>
  <c r="D95" i="45"/>
  <c r="Q94" i="45"/>
  <c r="R94" i="45" s="1"/>
  <c r="I94" i="45"/>
  <c r="E94" i="45"/>
  <c r="D94" i="45"/>
  <c r="Q93" i="45"/>
  <c r="R93" i="45" s="1"/>
  <c r="I93" i="45"/>
  <c r="E93" i="45"/>
  <c r="D93" i="45"/>
  <c r="Q92" i="45"/>
  <c r="R92" i="45" s="1"/>
  <c r="I92" i="45"/>
  <c r="E92" i="45"/>
  <c r="D92" i="45"/>
  <c r="Q91" i="45"/>
  <c r="R91" i="45" s="1"/>
  <c r="I91" i="45"/>
  <c r="E91" i="45"/>
  <c r="D91" i="45"/>
  <c r="Q90" i="45"/>
  <c r="R90" i="45" s="1"/>
  <c r="I90" i="45"/>
  <c r="E90" i="45"/>
  <c r="D90" i="45"/>
  <c r="Q89" i="45"/>
  <c r="R89" i="45" s="1"/>
  <c r="I89" i="45"/>
  <c r="E89" i="45"/>
  <c r="D89" i="45"/>
  <c r="Q88" i="45"/>
  <c r="R88" i="45" s="1"/>
  <c r="I88" i="45"/>
  <c r="E88" i="45"/>
  <c r="D88" i="45"/>
  <c r="Q87" i="45"/>
  <c r="R87" i="45" s="1"/>
  <c r="I87" i="45"/>
  <c r="E87" i="45"/>
  <c r="D87" i="45"/>
  <c r="Q86" i="45"/>
  <c r="R86" i="45" s="1"/>
  <c r="I86" i="45"/>
  <c r="E86" i="45"/>
  <c r="D86" i="45"/>
  <c r="Q85" i="45"/>
  <c r="R85" i="45" s="1"/>
  <c r="I85" i="45"/>
  <c r="E85" i="45"/>
  <c r="D85" i="45"/>
  <c r="Q84" i="45"/>
  <c r="R84" i="45" s="1"/>
  <c r="I84" i="45"/>
  <c r="E84" i="45"/>
  <c r="D84" i="45"/>
  <c r="Q83" i="45"/>
  <c r="R83" i="45" s="1"/>
  <c r="I83" i="45"/>
  <c r="E83" i="45"/>
  <c r="D83" i="45"/>
  <c r="Q82" i="45"/>
  <c r="R82" i="45" s="1"/>
  <c r="I82" i="45"/>
  <c r="E82" i="45"/>
  <c r="D82" i="45"/>
  <c r="Q81" i="45"/>
  <c r="R81" i="45" s="1"/>
  <c r="I81" i="45"/>
  <c r="E81" i="45"/>
  <c r="D81" i="45"/>
  <c r="Q80" i="45"/>
  <c r="R80" i="45" s="1"/>
  <c r="I80" i="45"/>
  <c r="E80" i="45"/>
  <c r="D80" i="45"/>
  <c r="Q79" i="45"/>
  <c r="R79" i="45" s="1"/>
  <c r="I79" i="45"/>
  <c r="E79" i="45"/>
  <c r="D79" i="45"/>
  <c r="Q78" i="45"/>
  <c r="R78" i="45" s="1"/>
  <c r="I78" i="45"/>
  <c r="E78" i="45"/>
  <c r="D78" i="45"/>
  <c r="Q77" i="45"/>
  <c r="R77" i="45" s="1"/>
  <c r="I77" i="45"/>
  <c r="E77" i="45"/>
  <c r="D77" i="45"/>
  <c r="Q76" i="45"/>
  <c r="R76" i="45" s="1"/>
  <c r="I76" i="45"/>
  <c r="E76" i="45"/>
  <c r="D76" i="45"/>
  <c r="Q75" i="45"/>
  <c r="R75" i="45" s="1"/>
  <c r="I75" i="45"/>
  <c r="E75" i="45"/>
  <c r="D75" i="45"/>
  <c r="Q74" i="45"/>
  <c r="R74" i="45" s="1"/>
  <c r="I74" i="45"/>
  <c r="E74" i="45"/>
  <c r="D74" i="45"/>
  <c r="Q73" i="45"/>
  <c r="R73" i="45" s="1"/>
  <c r="I73" i="45"/>
  <c r="E73" i="45"/>
  <c r="D73" i="45"/>
  <c r="Q72" i="45"/>
  <c r="R72" i="45" s="1"/>
  <c r="I72" i="45"/>
  <c r="E72" i="45"/>
  <c r="D72" i="45"/>
  <c r="Q71" i="45"/>
  <c r="R71" i="45" s="1"/>
  <c r="I71" i="45"/>
  <c r="E71" i="45"/>
  <c r="D71" i="45"/>
  <c r="Q70" i="45"/>
  <c r="R70" i="45" s="1"/>
  <c r="I70" i="45"/>
  <c r="E70" i="45"/>
  <c r="D70" i="45"/>
  <c r="Q69" i="45"/>
  <c r="R69" i="45" s="1"/>
  <c r="I69" i="45"/>
  <c r="E69" i="45"/>
  <c r="D69" i="45"/>
  <c r="Q68" i="45"/>
  <c r="R68" i="45" s="1"/>
  <c r="I68" i="45"/>
  <c r="E68" i="45"/>
  <c r="D68" i="45"/>
  <c r="Q67" i="45"/>
  <c r="R67" i="45" s="1"/>
  <c r="I67" i="45"/>
  <c r="E67" i="45"/>
  <c r="D67" i="45"/>
  <c r="Q66" i="45"/>
  <c r="R66" i="45" s="1"/>
  <c r="I66" i="45"/>
  <c r="E66" i="45"/>
  <c r="D66" i="45"/>
  <c r="Q65" i="45"/>
  <c r="R65" i="45" s="1"/>
  <c r="I65" i="45"/>
  <c r="E65" i="45"/>
  <c r="D65" i="45"/>
  <c r="Q64" i="45"/>
  <c r="R64" i="45" s="1"/>
  <c r="I64" i="45"/>
  <c r="E64" i="45"/>
  <c r="D64" i="45"/>
  <c r="Q63" i="45"/>
  <c r="R63" i="45" s="1"/>
  <c r="I63" i="45"/>
  <c r="E63" i="45"/>
  <c r="D63" i="45"/>
  <c r="Q62" i="45"/>
  <c r="R62" i="45" s="1"/>
  <c r="I62" i="45"/>
  <c r="E62" i="45"/>
  <c r="D62" i="45"/>
  <c r="Q61" i="45"/>
  <c r="R61" i="45" s="1"/>
  <c r="I61" i="45"/>
  <c r="E61" i="45"/>
  <c r="D61" i="45"/>
  <c r="Q60" i="45"/>
  <c r="R60" i="45" s="1"/>
  <c r="I60" i="45"/>
  <c r="E60" i="45"/>
  <c r="D60" i="45"/>
  <c r="Q59" i="45"/>
  <c r="R59" i="45" s="1"/>
  <c r="I59" i="45"/>
  <c r="E59" i="45"/>
  <c r="D59" i="45"/>
  <c r="Q58" i="45"/>
  <c r="R58" i="45" s="1"/>
  <c r="I58" i="45"/>
  <c r="E58" i="45"/>
  <c r="D58" i="45"/>
  <c r="Q57" i="45"/>
  <c r="R57" i="45" s="1"/>
  <c r="I57" i="45"/>
  <c r="E57" i="45"/>
  <c r="D57" i="45"/>
  <c r="Q56" i="45"/>
  <c r="R56" i="45" s="1"/>
  <c r="I56" i="45"/>
  <c r="E56" i="45"/>
  <c r="D56" i="45"/>
  <c r="Q55" i="45"/>
  <c r="R55" i="45" s="1"/>
  <c r="I55" i="45"/>
  <c r="E55" i="45"/>
  <c r="D55" i="45"/>
  <c r="Q54" i="45"/>
  <c r="I54" i="45"/>
  <c r="E54" i="45"/>
  <c r="D54" i="45"/>
  <c r="Q53" i="45"/>
  <c r="R53" i="45" s="1"/>
  <c r="I53" i="45"/>
  <c r="E53" i="45"/>
  <c r="D53" i="45"/>
  <c r="Q52" i="45"/>
  <c r="R52" i="45" s="1"/>
  <c r="I52" i="45"/>
  <c r="E52" i="45"/>
  <c r="D52" i="45"/>
  <c r="Q51" i="45"/>
  <c r="R51" i="45" s="1"/>
  <c r="I51" i="45"/>
  <c r="E51" i="45"/>
  <c r="D51" i="45"/>
  <c r="Q50" i="45"/>
  <c r="R50" i="45" s="1"/>
  <c r="I50" i="45"/>
  <c r="E50" i="45"/>
  <c r="D50" i="45"/>
  <c r="Q49" i="45"/>
  <c r="R49" i="45" s="1"/>
  <c r="I49" i="45"/>
  <c r="E49" i="45"/>
  <c r="D49" i="45"/>
  <c r="Q48" i="45"/>
  <c r="R48" i="45" s="1"/>
  <c r="I48" i="45"/>
  <c r="E48" i="45"/>
  <c r="D48" i="45"/>
  <c r="Q47" i="45"/>
  <c r="R47" i="45" s="1"/>
  <c r="I47" i="45"/>
  <c r="E47" i="45"/>
  <c r="D47" i="45"/>
  <c r="Q46" i="45"/>
  <c r="R46" i="45" s="1"/>
  <c r="I46" i="45"/>
  <c r="E46" i="45"/>
  <c r="D46" i="45"/>
  <c r="Q45" i="45"/>
  <c r="R45" i="45" s="1"/>
  <c r="I45" i="45"/>
  <c r="E45" i="45"/>
  <c r="D45" i="45"/>
  <c r="Q44" i="45"/>
  <c r="R44" i="45" s="1"/>
  <c r="I44" i="45"/>
  <c r="E44" i="45"/>
  <c r="D44" i="45"/>
  <c r="Q43" i="45"/>
  <c r="R43" i="45" s="1"/>
  <c r="I43" i="45"/>
  <c r="E43" i="45"/>
  <c r="D43" i="45"/>
  <c r="Q42" i="45"/>
  <c r="R42" i="45" s="1"/>
  <c r="I42" i="45"/>
  <c r="E42" i="45"/>
  <c r="D42" i="45"/>
  <c r="Q41" i="45"/>
  <c r="R41" i="45" s="1"/>
  <c r="I41" i="45"/>
  <c r="E41" i="45"/>
  <c r="D41" i="45"/>
  <c r="Q40" i="45"/>
  <c r="R40" i="45" s="1"/>
  <c r="I40" i="45"/>
  <c r="E40" i="45"/>
  <c r="D40" i="45"/>
  <c r="Q39" i="45"/>
  <c r="R39" i="45" s="1"/>
  <c r="I39" i="45"/>
  <c r="E39" i="45"/>
  <c r="D39" i="45"/>
  <c r="Q38" i="45"/>
  <c r="R38" i="45" s="1"/>
  <c r="I38" i="45"/>
  <c r="E38" i="45"/>
  <c r="D38" i="45"/>
  <c r="Q37" i="45"/>
  <c r="R37" i="45" s="1"/>
  <c r="I37" i="45"/>
  <c r="E37" i="45"/>
  <c r="D37" i="45"/>
  <c r="Q36" i="45"/>
  <c r="R36" i="45" s="1"/>
  <c r="I36" i="45"/>
  <c r="E36" i="45"/>
  <c r="D36" i="45"/>
  <c r="Q35" i="45"/>
  <c r="R35" i="45" s="1"/>
  <c r="I35" i="45"/>
  <c r="E35" i="45"/>
  <c r="D35" i="45"/>
  <c r="Q34" i="45"/>
  <c r="R34" i="45" s="1"/>
  <c r="I34" i="45"/>
  <c r="E34" i="45"/>
  <c r="D34" i="45"/>
  <c r="Q33" i="45"/>
  <c r="R33" i="45" s="1"/>
  <c r="I33" i="45"/>
  <c r="E33" i="45"/>
  <c r="D33" i="45"/>
  <c r="Q32" i="45"/>
  <c r="R32" i="45" s="1"/>
  <c r="I32" i="45"/>
  <c r="E32" i="45"/>
  <c r="D32" i="45"/>
  <c r="Q31" i="45"/>
  <c r="R31" i="45" s="1"/>
  <c r="I31" i="45"/>
  <c r="E31" i="45"/>
  <c r="D31" i="45"/>
  <c r="Q30" i="45"/>
  <c r="R30" i="45" s="1"/>
  <c r="I30" i="45"/>
  <c r="E30" i="45"/>
  <c r="D30" i="45"/>
  <c r="Q29" i="45"/>
  <c r="R29" i="45" s="1"/>
  <c r="I29" i="45"/>
  <c r="E29" i="45"/>
  <c r="D29" i="45"/>
  <c r="Q28" i="45"/>
  <c r="R28" i="45" s="1"/>
  <c r="I28" i="45"/>
  <c r="E28" i="45"/>
  <c r="D28" i="45"/>
  <c r="Q27" i="45"/>
  <c r="R27" i="45" s="1"/>
  <c r="I27" i="45"/>
  <c r="E27" i="45"/>
  <c r="D27" i="45"/>
  <c r="Q26" i="45"/>
  <c r="R26" i="45" s="1"/>
  <c r="I26" i="45"/>
  <c r="E26" i="45"/>
  <c r="D26" i="45"/>
  <c r="Q25" i="45"/>
  <c r="R25" i="45" s="1"/>
  <c r="I25" i="45"/>
  <c r="E25" i="45"/>
  <c r="D25" i="45"/>
  <c r="Q24" i="45"/>
  <c r="R24" i="45" s="1"/>
  <c r="I24" i="45"/>
  <c r="E24" i="45"/>
  <c r="D24" i="45"/>
  <c r="Q23" i="45"/>
  <c r="R23" i="45" s="1"/>
  <c r="I23" i="45"/>
  <c r="E23" i="45"/>
  <c r="D23" i="45"/>
  <c r="Q22" i="45"/>
  <c r="R22" i="45" s="1"/>
  <c r="I22" i="45"/>
  <c r="E22" i="45"/>
  <c r="D22" i="45"/>
  <c r="Q21" i="45"/>
  <c r="R21" i="45" s="1"/>
  <c r="I21" i="45"/>
  <c r="E21" i="45"/>
  <c r="D21" i="45"/>
  <c r="Q20" i="45"/>
  <c r="R20" i="45" s="1"/>
  <c r="I20" i="45"/>
  <c r="E20" i="45"/>
  <c r="D20" i="45"/>
  <c r="Q19" i="45"/>
  <c r="R19" i="45" s="1"/>
  <c r="I19" i="45"/>
  <c r="E19" i="45"/>
  <c r="D19" i="45"/>
  <c r="Q18" i="45"/>
  <c r="R18" i="45" s="1"/>
  <c r="I18" i="45"/>
  <c r="E18" i="45"/>
  <c r="D18" i="45"/>
  <c r="Q16" i="45"/>
  <c r="R16" i="45" s="1"/>
  <c r="I16" i="45"/>
  <c r="E16" i="45"/>
  <c r="D16" i="45"/>
  <c r="Q15" i="45"/>
  <c r="R15" i="45" s="1"/>
  <c r="I15" i="45"/>
  <c r="E15" i="45"/>
  <c r="D15" i="45"/>
  <c r="Q14" i="45"/>
  <c r="R14" i="45" s="1"/>
  <c r="I14" i="45"/>
  <c r="E14" i="45"/>
  <c r="D14" i="45"/>
  <c r="R13" i="45"/>
  <c r="I13" i="45"/>
  <c r="E13" i="45"/>
  <c r="D13" i="45"/>
  <c r="R12" i="45"/>
  <c r="I12" i="45"/>
  <c r="E12" i="45"/>
  <c r="D12" i="45"/>
  <c r="R11" i="45"/>
  <c r="I11" i="45"/>
  <c r="E11" i="45"/>
  <c r="D11" i="45"/>
  <c r="R10" i="45"/>
  <c r="I10" i="45"/>
  <c r="E10" i="45"/>
  <c r="D10" i="45"/>
  <c r="R9" i="45"/>
  <c r="I9" i="45"/>
  <c r="E9" i="45"/>
  <c r="D9" i="45"/>
  <c r="F30" i="42"/>
  <c r="F28" i="42"/>
  <c r="H26" i="42"/>
  <c r="H24" i="42"/>
  <c r="B15" i="42"/>
  <c r="B13" i="42"/>
  <c r="G12" i="42"/>
  <c r="B12" i="42"/>
  <c r="G9" i="42"/>
  <c r="F10" i="42" s="1"/>
  <c r="B5" i="42"/>
  <c r="Q551" i="13"/>
  <c r="Q550" i="13"/>
  <c r="Q549" i="13"/>
  <c r="I549" i="13"/>
  <c r="E549" i="13"/>
  <c r="D549" i="13"/>
  <c r="Q548" i="13"/>
  <c r="I548" i="13"/>
  <c r="E548" i="13"/>
  <c r="D548" i="13"/>
  <c r="Q547" i="13"/>
  <c r="I547" i="13"/>
  <c r="E547" i="13"/>
  <c r="D547" i="13"/>
  <c r="Q546" i="13"/>
  <c r="I546" i="13"/>
  <c r="E546" i="13"/>
  <c r="D546" i="13"/>
  <c r="Q545" i="13"/>
  <c r="I545" i="13"/>
  <c r="E545" i="13"/>
  <c r="D545" i="13"/>
  <c r="Q544" i="13"/>
  <c r="I544" i="13"/>
  <c r="E544" i="13"/>
  <c r="D544" i="13"/>
  <c r="Q543" i="13"/>
  <c r="I543" i="13"/>
  <c r="E543" i="13"/>
  <c r="D543" i="13"/>
  <c r="Q542" i="13"/>
  <c r="I542" i="13"/>
  <c r="E542" i="13"/>
  <c r="D542" i="13"/>
  <c r="Q541" i="13"/>
  <c r="I541" i="13"/>
  <c r="E541" i="13"/>
  <c r="D541" i="13"/>
  <c r="Q540" i="13"/>
  <c r="I540" i="13"/>
  <c r="E540" i="13"/>
  <c r="D540" i="13"/>
  <c r="Q539" i="13"/>
  <c r="I539" i="13"/>
  <c r="E539" i="13"/>
  <c r="D539" i="13"/>
  <c r="Q538" i="13"/>
  <c r="I538" i="13"/>
  <c r="E538" i="13"/>
  <c r="D538" i="13"/>
  <c r="Q537" i="13"/>
  <c r="I537" i="13"/>
  <c r="E537" i="13"/>
  <c r="D537" i="13"/>
  <c r="Q536" i="13"/>
  <c r="I536" i="13"/>
  <c r="E536" i="13"/>
  <c r="D536" i="13"/>
  <c r="Q535" i="13"/>
  <c r="I535" i="13"/>
  <c r="E535" i="13"/>
  <c r="D535" i="13"/>
  <c r="Q534" i="13"/>
  <c r="I534" i="13"/>
  <c r="E534" i="13"/>
  <c r="D534" i="13"/>
  <c r="Q533" i="13"/>
  <c r="I533" i="13"/>
  <c r="E533" i="13"/>
  <c r="D533" i="13"/>
  <c r="Q532" i="13"/>
  <c r="I532" i="13"/>
  <c r="E532" i="13"/>
  <c r="D532" i="13"/>
  <c r="Q531" i="13"/>
  <c r="I531" i="13"/>
  <c r="E531" i="13"/>
  <c r="D531" i="13"/>
  <c r="Q530" i="13"/>
  <c r="I530" i="13"/>
  <c r="E530" i="13"/>
  <c r="D530" i="13"/>
  <c r="Q529" i="13"/>
  <c r="I529" i="13"/>
  <c r="E529" i="13"/>
  <c r="D529" i="13"/>
  <c r="Q528" i="13"/>
  <c r="I528" i="13"/>
  <c r="E528" i="13"/>
  <c r="D528" i="13"/>
  <c r="Q527" i="13"/>
  <c r="I527" i="13"/>
  <c r="E527" i="13"/>
  <c r="D527" i="13"/>
  <c r="Q526" i="13"/>
  <c r="I526" i="13"/>
  <c r="E526" i="13"/>
  <c r="D526" i="13"/>
  <c r="Q525" i="13"/>
  <c r="I525" i="13"/>
  <c r="E525" i="13"/>
  <c r="D525" i="13"/>
  <c r="Q524" i="13"/>
  <c r="I524" i="13"/>
  <c r="E524" i="13"/>
  <c r="D524" i="13"/>
  <c r="Q523" i="13"/>
  <c r="I523" i="13"/>
  <c r="E523" i="13"/>
  <c r="D523" i="13"/>
  <c r="Q522" i="13"/>
  <c r="I522" i="13"/>
  <c r="E522" i="13"/>
  <c r="D522" i="13"/>
  <c r="Q521" i="13"/>
  <c r="I521" i="13"/>
  <c r="E521" i="13"/>
  <c r="D521" i="13"/>
  <c r="Q520" i="13"/>
  <c r="I520" i="13"/>
  <c r="E520" i="13"/>
  <c r="D520" i="13"/>
  <c r="Q519" i="13"/>
  <c r="I519" i="13"/>
  <c r="E519" i="13"/>
  <c r="D519" i="13"/>
  <c r="Q518" i="13"/>
  <c r="I518" i="13"/>
  <c r="E518" i="13"/>
  <c r="D518" i="13"/>
  <c r="Q517" i="13"/>
  <c r="I517" i="13"/>
  <c r="E517" i="13"/>
  <c r="D517" i="13"/>
  <c r="Q516" i="13"/>
  <c r="I516" i="13"/>
  <c r="E516" i="13"/>
  <c r="D516" i="13"/>
  <c r="Q515" i="13"/>
  <c r="I515" i="13"/>
  <c r="E515" i="13"/>
  <c r="D515" i="13"/>
  <c r="Q514" i="13"/>
  <c r="I514" i="13"/>
  <c r="E514" i="13"/>
  <c r="D514" i="13"/>
  <c r="Q513" i="13"/>
  <c r="I513" i="13"/>
  <c r="E513" i="13"/>
  <c r="D513" i="13"/>
  <c r="Q512" i="13"/>
  <c r="I512" i="13"/>
  <c r="E512" i="13"/>
  <c r="D512" i="13"/>
  <c r="Q511" i="13"/>
  <c r="I511" i="13"/>
  <c r="E511" i="13"/>
  <c r="D511" i="13"/>
  <c r="Q510" i="13"/>
  <c r="I510" i="13"/>
  <c r="E510" i="13"/>
  <c r="D510" i="13"/>
  <c r="Q509" i="13"/>
  <c r="I509" i="13"/>
  <c r="E509" i="13"/>
  <c r="D509" i="13"/>
  <c r="Q508" i="13"/>
  <c r="I508" i="13"/>
  <c r="E508" i="13"/>
  <c r="D508" i="13"/>
  <c r="Q507" i="13"/>
  <c r="I507" i="13"/>
  <c r="E507" i="13"/>
  <c r="D507" i="13"/>
  <c r="Q506" i="13"/>
  <c r="I506" i="13"/>
  <c r="E506" i="13"/>
  <c r="D506" i="13"/>
  <c r="Q505" i="13"/>
  <c r="I505" i="13"/>
  <c r="E505" i="13"/>
  <c r="D505" i="13"/>
  <c r="Q504" i="13"/>
  <c r="I504" i="13"/>
  <c r="E504" i="13"/>
  <c r="D504" i="13"/>
  <c r="Q503" i="13"/>
  <c r="I503" i="13"/>
  <c r="E503" i="13"/>
  <c r="D503" i="13"/>
  <c r="Q502" i="13"/>
  <c r="I502" i="13"/>
  <c r="E502" i="13"/>
  <c r="D502" i="13"/>
  <c r="Q501" i="13"/>
  <c r="I501" i="13"/>
  <c r="E501" i="13"/>
  <c r="D501" i="13"/>
  <c r="Q500" i="13"/>
  <c r="I500" i="13"/>
  <c r="E500" i="13"/>
  <c r="D500" i="13"/>
  <c r="Q499" i="13"/>
  <c r="I499" i="13"/>
  <c r="E499" i="13"/>
  <c r="D499" i="13"/>
  <c r="Q498" i="13"/>
  <c r="I498" i="13"/>
  <c r="E498" i="13"/>
  <c r="D498" i="13"/>
  <c r="Q497" i="13"/>
  <c r="I497" i="13"/>
  <c r="E497" i="13"/>
  <c r="D497" i="13"/>
  <c r="Q496" i="13"/>
  <c r="I496" i="13"/>
  <c r="E496" i="13"/>
  <c r="D496" i="13"/>
  <c r="Q495" i="13"/>
  <c r="I495" i="13"/>
  <c r="E495" i="13"/>
  <c r="D495" i="13"/>
  <c r="Q494" i="13"/>
  <c r="I494" i="13"/>
  <c r="E494" i="13"/>
  <c r="D494" i="13"/>
  <c r="Q493" i="13"/>
  <c r="I493" i="13"/>
  <c r="E493" i="13"/>
  <c r="D493" i="13"/>
  <c r="Q492" i="13"/>
  <c r="I492" i="13"/>
  <c r="E492" i="13"/>
  <c r="D492" i="13"/>
  <c r="Q491" i="13"/>
  <c r="I491" i="13"/>
  <c r="E491" i="13"/>
  <c r="D491" i="13"/>
  <c r="Q490" i="13"/>
  <c r="I490" i="13"/>
  <c r="E490" i="13"/>
  <c r="D490" i="13"/>
  <c r="Q489" i="13"/>
  <c r="I489" i="13"/>
  <c r="E489" i="13"/>
  <c r="D489" i="13"/>
  <c r="Q488" i="13"/>
  <c r="I488" i="13"/>
  <c r="E488" i="13"/>
  <c r="D488" i="13"/>
  <c r="Q487" i="13"/>
  <c r="I487" i="13"/>
  <c r="E487" i="13"/>
  <c r="D487" i="13"/>
  <c r="Q486" i="13"/>
  <c r="I486" i="13"/>
  <c r="E486" i="13"/>
  <c r="D486" i="13"/>
  <c r="Q485" i="13"/>
  <c r="I485" i="13"/>
  <c r="E485" i="13"/>
  <c r="D485" i="13"/>
  <c r="Q484" i="13"/>
  <c r="I484" i="13"/>
  <c r="E484" i="13"/>
  <c r="D484" i="13"/>
  <c r="Q483" i="13"/>
  <c r="I483" i="13"/>
  <c r="E483" i="13"/>
  <c r="D483" i="13"/>
  <c r="Q482" i="13"/>
  <c r="I482" i="13"/>
  <c r="E482" i="13"/>
  <c r="D482" i="13"/>
  <c r="Q481" i="13"/>
  <c r="I481" i="13"/>
  <c r="E481" i="13"/>
  <c r="D481" i="13"/>
  <c r="Q480" i="13"/>
  <c r="I480" i="13"/>
  <c r="E480" i="13"/>
  <c r="D480" i="13"/>
  <c r="Q479" i="13"/>
  <c r="I479" i="13"/>
  <c r="E479" i="13"/>
  <c r="D479" i="13"/>
  <c r="Q478" i="13"/>
  <c r="I478" i="13"/>
  <c r="E478" i="13"/>
  <c r="D478" i="13"/>
  <c r="Q477" i="13"/>
  <c r="I477" i="13"/>
  <c r="E477" i="13"/>
  <c r="D477" i="13"/>
  <c r="Q476" i="13"/>
  <c r="I476" i="13"/>
  <c r="E476" i="13"/>
  <c r="D476" i="13"/>
  <c r="Q475" i="13"/>
  <c r="I475" i="13"/>
  <c r="E475" i="13"/>
  <c r="D475" i="13"/>
  <c r="Q474" i="13"/>
  <c r="I474" i="13"/>
  <c r="E474" i="13"/>
  <c r="D474" i="13"/>
  <c r="Q473" i="13"/>
  <c r="I473" i="13"/>
  <c r="E473" i="13"/>
  <c r="D473" i="13"/>
  <c r="Q472" i="13"/>
  <c r="I472" i="13"/>
  <c r="E472" i="13"/>
  <c r="D472" i="13"/>
  <c r="Q471" i="13"/>
  <c r="I471" i="13"/>
  <c r="E471" i="13"/>
  <c r="D471" i="13"/>
  <c r="Q470" i="13"/>
  <c r="I470" i="13"/>
  <c r="E470" i="13"/>
  <c r="D470" i="13"/>
  <c r="Q469" i="13"/>
  <c r="I469" i="13"/>
  <c r="E469" i="13"/>
  <c r="D469" i="13"/>
  <c r="Q468" i="13"/>
  <c r="I468" i="13"/>
  <c r="E468" i="13"/>
  <c r="D468" i="13"/>
  <c r="Q467" i="13"/>
  <c r="I467" i="13"/>
  <c r="E467" i="13"/>
  <c r="D467" i="13"/>
  <c r="Q466" i="13"/>
  <c r="I466" i="13"/>
  <c r="E466" i="13"/>
  <c r="D466" i="13"/>
  <c r="Q465" i="13"/>
  <c r="I465" i="13"/>
  <c r="E465" i="13"/>
  <c r="D465" i="13"/>
  <c r="Q464" i="13"/>
  <c r="I464" i="13"/>
  <c r="E464" i="13"/>
  <c r="D464" i="13"/>
  <c r="Q463" i="13"/>
  <c r="I463" i="13"/>
  <c r="E463" i="13"/>
  <c r="D463" i="13"/>
  <c r="Q462" i="13"/>
  <c r="I462" i="13"/>
  <c r="E462" i="13"/>
  <c r="D462" i="13"/>
  <c r="Q461" i="13"/>
  <c r="I461" i="13"/>
  <c r="E461" i="13"/>
  <c r="D461" i="13"/>
  <c r="Q460" i="13"/>
  <c r="I460" i="13"/>
  <c r="E460" i="13"/>
  <c r="D460" i="13"/>
  <c r="Q459" i="13"/>
  <c r="I459" i="13"/>
  <c r="E459" i="13"/>
  <c r="D459" i="13"/>
  <c r="Q458" i="13"/>
  <c r="I458" i="13"/>
  <c r="E458" i="13"/>
  <c r="D458" i="13"/>
  <c r="Q457" i="13"/>
  <c r="I457" i="13"/>
  <c r="E457" i="13"/>
  <c r="D457" i="13"/>
  <c r="Q456" i="13"/>
  <c r="I456" i="13"/>
  <c r="E456" i="13"/>
  <c r="D456" i="13"/>
  <c r="Q455" i="13"/>
  <c r="I455" i="13"/>
  <c r="E455" i="13"/>
  <c r="D455" i="13"/>
  <c r="Q454" i="13"/>
  <c r="I454" i="13"/>
  <c r="E454" i="13"/>
  <c r="D454" i="13"/>
  <c r="Q453" i="13"/>
  <c r="I453" i="13"/>
  <c r="E453" i="13"/>
  <c r="D453" i="13"/>
  <c r="Q452" i="13"/>
  <c r="I452" i="13"/>
  <c r="E452" i="13"/>
  <c r="D452" i="13"/>
  <c r="Q451" i="13"/>
  <c r="I451" i="13"/>
  <c r="E451" i="13"/>
  <c r="D451" i="13"/>
  <c r="Q450" i="13"/>
  <c r="I450" i="13"/>
  <c r="E450" i="13"/>
  <c r="D450" i="13"/>
  <c r="Q449" i="13"/>
  <c r="I449" i="13"/>
  <c r="E449" i="13"/>
  <c r="D449" i="13"/>
  <c r="Q448" i="13"/>
  <c r="I448" i="13"/>
  <c r="E448" i="13"/>
  <c r="D448" i="13"/>
  <c r="Q447" i="13"/>
  <c r="I447" i="13"/>
  <c r="E447" i="13"/>
  <c r="D447" i="13"/>
  <c r="Q446" i="13"/>
  <c r="I446" i="13"/>
  <c r="E446" i="13"/>
  <c r="D446" i="13"/>
  <c r="Q445" i="13"/>
  <c r="I445" i="13"/>
  <c r="E445" i="13"/>
  <c r="D445" i="13"/>
  <c r="Q444" i="13"/>
  <c r="I444" i="13"/>
  <c r="E444" i="13"/>
  <c r="D444" i="13"/>
  <c r="Q443" i="13"/>
  <c r="I443" i="13"/>
  <c r="E443" i="13"/>
  <c r="D443" i="13"/>
  <c r="Q442" i="13"/>
  <c r="I442" i="13"/>
  <c r="E442" i="13"/>
  <c r="D442" i="13"/>
  <c r="Q441" i="13"/>
  <c r="I441" i="13"/>
  <c r="E441" i="13"/>
  <c r="D441" i="13"/>
  <c r="Q440" i="13"/>
  <c r="I440" i="13"/>
  <c r="E440" i="13"/>
  <c r="D440" i="13"/>
  <c r="Q439" i="13"/>
  <c r="I439" i="13"/>
  <c r="E439" i="13"/>
  <c r="D439" i="13"/>
  <c r="Q438" i="13"/>
  <c r="I438" i="13"/>
  <c r="E438" i="13"/>
  <c r="D438" i="13"/>
  <c r="Q437" i="13"/>
  <c r="I437" i="13"/>
  <c r="E437" i="13"/>
  <c r="D437" i="13"/>
  <c r="Q436" i="13"/>
  <c r="I436" i="13"/>
  <c r="E436" i="13"/>
  <c r="D436" i="13"/>
  <c r="Q435" i="13"/>
  <c r="I435" i="13"/>
  <c r="E435" i="13"/>
  <c r="D435" i="13"/>
  <c r="Q434" i="13"/>
  <c r="I434" i="13"/>
  <c r="E434" i="13"/>
  <c r="D434" i="13"/>
  <c r="Q433" i="13"/>
  <c r="I433" i="13"/>
  <c r="E433" i="13"/>
  <c r="D433" i="13"/>
  <c r="Q432" i="13"/>
  <c r="I432" i="13"/>
  <c r="E432" i="13"/>
  <c r="D432" i="13"/>
  <c r="Q431" i="13"/>
  <c r="I431" i="13"/>
  <c r="E431" i="13"/>
  <c r="D431" i="13"/>
  <c r="Q430" i="13"/>
  <c r="I430" i="13"/>
  <c r="E430" i="13"/>
  <c r="D430" i="13"/>
  <c r="Q429" i="13"/>
  <c r="I429" i="13"/>
  <c r="E429" i="13"/>
  <c r="D429" i="13"/>
  <c r="Q428" i="13"/>
  <c r="I428" i="13"/>
  <c r="E428" i="13"/>
  <c r="D428" i="13"/>
  <c r="Q427" i="13"/>
  <c r="I427" i="13"/>
  <c r="E427" i="13"/>
  <c r="D427" i="13"/>
  <c r="Q426" i="13"/>
  <c r="I426" i="13"/>
  <c r="E426" i="13"/>
  <c r="D426" i="13"/>
  <c r="Q425" i="13"/>
  <c r="I425" i="13"/>
  <c r="E425" i="13"/>
  <c r="D425" i="13"/>
  <c r="Q424" i="13"/>
  <c r="I424" i="13"/>
  <c r="E424" i="13"/>
  <c r="D424" i="13"/>
  <c r="Q423" i="13"/>
  <c r="I423" i="13"/>
  <c r="E423" i="13"/>
  <c r="D423" i="13"/>
  <c r="Q422" i="13"/>
  <c r="I422" i="13"/>
  <c r="E422" i="13"/>
  <c r="D422" i="13"/>
  <c r="Q421" i="13"/>
  <c r="I421" i="13"/>
  <c r="E421" i="13"/>
  <c r="D421" i="13"/>
  <c r="Q420" i="13"/>
  <c r="I420" i="13"/>
  <c r="E420" i="13"/>
  <c r="D420" i="13"/>
  <c r="Q419" i="13"/>
  <c r="I419" i="13"/>
  <c r="E419" i="13"/>
  <c r="D419" i="13"/>
  <c r="Q418" i="13"/>
  <c r="I418" i="13"/>
  <c r="E418" i="13"/>
  <c r="D418" i="13"/>
  <c r="Q417" i="13"/>
  <c r="I417" i="13"/>
  <c r="E417" i="13"/>
  <c r="D417" i="13"/>
  <c r="Q416" i="13"/>
  <c r="I416" i="13"/>
  <c r="E416" i="13"/>
  <c r="D416" i="13"/>
  <c r="Q415" i="13"/>
  <c r="I415" i="13"/>
  <c r="E415" i="13"/>
  <c r="D415" i="13"/>
  <c r="Q414" i="13"/>
  <c r="I414" i="13"/>
  <c r="E414" i="13"/>
  <c r="D414" i="13"/>
  <c r="Q413" i="13"/>
  <c r="I413" i="13"/>
  <c r="E413" i="13"/>
  <c r="D413" i="13"/>
  <c r="Q412" i="13"/>
  <c r="I412" i="13"/>
  <c r="E412" i="13"/>
  <c r="D412" i="13"/>
  <c r="Q411" i="13"/>
  <c r="I411" i="13"/>
  <c r="E411" i="13"/>
  <c r="D411" i="13"/>
  <c r="Q410" i="13"/>
  <c r="I410" i="13"/>
  <c r="E410" i="13"/>
  <c r="D410" i="13"/>
  <c r="Q409" i="13"/>
  <c r="I409" i="13"/>
  <c r="E409" i="13"/>
  <c r="D409" i="13"/>
  <c r="Q408" i="13"/>
  <c r="I408" i="13"/>
  <c r="E408" i="13"/>
  <c r="D408" i="13"/>
  <c r="Q407" i="13"/>
  <c r="I407" i="13"/>
  <c r="E407" i="13"/>
  <c r="D407" i="13"/>
  <c r="Q406" i="13"/>
  <c r="I406" i="13"/>
  <c r="E406" i="13"/>
  <c r="D406" i="13"/>
  <c r="Q405" i="13"/>
  <c r="I405" i="13"/>
  <c r="E405" i="13"/>
  <c r="D405" i="13"/>
  <c r="Q404" i="13"/>
  <c r="I404" i="13"/>
  <c r="E404" i="13"/>
  <c r="D404" i="13"/>
  <c r="Q403" i="13"/>
  <c r="I403" i="13"/>
  <c r="E403" i="13"/>
  <c r="D403" i="13"/>
  <c r="Q402" i="13"/>
  <c r="I402" i="13"/>
  <c r="E402" i="13"/>
  <c r="D402" i="13"/>
  <c r="Q401" i="13"/>
  <c r="I401" i="13"/>
  <c r="E401" i="13"/>
  <c r="D401" i="13"/>
  <c r="Q400" i="13"/>
  <c r="I400" i="13"/>
  <c r="E400" i="13"/>
  <c r="D400" i="13"/>
  <c r="Q399" i="13"/>
  <c r="I399" i="13"/>
  <c r="E399" i="13"/>
  <c r="D399" i="13"/>
  <c r="Q398" i="13"/>
  <c r="I398" i="13"/>
  <c r="E398" i="13"/>
  <c r="D398" i="13"/>
  <c r="Q397" i="13"/>
  <c r="I397" i="13"/>
  <c r="E397" i="13"/>
  <c r="D397" i="13"/>
  <c r="Q396" i="13"/>
  <c r="I396" i="13"/>
  <c r="E396" i="13"/>
  <c r="D396" i="13"/>
  <c r="Q395" i="13"/>
  <c r="I395" i="13"/>
  <c r="E395" i="13"/>
  <c r="D395" i="13"/>
  <c r="Q394" i="13"/>
  <c r="I394" i="13"/>
  <c r="E394" i="13"/>
  <c r="D394" i="13"/>
  <c r="Q393" i="13"/>
  <c r="I393" i="13"/>
  <c r="E393" i="13"/>
  <c r="D393" i="13"/>
  <c r="Q392" i="13"/>
  <c r="I392" i="13"/>
  <c r="E392" i="13"/>
  <c r="D392" i="13"/>
  <c r="Q391" i="13"/>
  <c r="I391" i="13"/>
  <c r="E391" i="13"/>
  <c r="D391" i="13"/>
  <c r="Q390" i="13"/>
  <c r="I390" i="13"/>
  <c r="E390" i="13"/>
  <c r="D390" i="13"/>
  <c r="Q389" i="13"/>
  <c r="I389" i="13"/>
  <c r="E389" i="13"/>
  <c r="D389" i="13"/>
  <c r="Q388" i="13"/>
  <c r="I388" i="13"/>
  <c r="E388" i="13"/>
  <c r="D388" i="13"/>
  <c r="Q387" i="13"/>
  <c r="I387" i="13"/>
  <c r="E387" i="13"/>
  <c r="D387" i="13"/>
  <c r="Q386" i="13"/>
  <c r="I386" i="13"/>
  <c r="E386" i="13"/>
  <c r="D386" i="13"/>
  <c r="Q385" i="13"/>
  <c r="I385" i="13"/>
  <c r="E385" i="13"/>
  <c r="D385" i="13"/>
  <c r="Q384" i="13"/>
  <c r="I384" i="13"/>
  <c r="E384" i="13"/>
  <c r="D384" i="13"/>
  <c r="Q383" i="13"/>
  <c r="I383" i="13"/>
  <c r="E383" i="13"/>
  <c r="D383" i="13"/>
  <c r="Q382" i="13"/>
  <c r="I382" i="13"/>
  <c r="E382" i="13"/>
  <c r="D382" i="13"/>
  <c r="Q381" i="13"/>
  <c r="I381" i="13"/>
  <c r="E381" i="13"/>
  <c r="D381" i="13"/>
  <c r="Q380" i="13"/>
  <c r="I380" i="13"/>
  <c r="E380" i="13"/>
  <c r="D380" i="13"/>
  <c r="Q379" i="13"/>
  <c r="I379" i="13"/>
  <c r="E379" i="13"/>
  <c r="D379" i="13"/>
  <c r="Q378" i="13"/>
  <c r="I378" i="13"/>
  <c r="E378" i="13"/>
  <c r="D378" i="13"/>
  <c r="Q377" i="13"/>
  <c r="I377" i="13"/>
  <c r="E377" i="13"/>
  <c r="D377" i="13"/>
  <c r="Q376" i="13"/>
  <c r="I376" i="13"/>
  <c r="E376" i="13"/>
  <c r="D376" i="13"/>
  <c r="Q375" i="13"/>
  <c r="I375" i="13"/>
  <c r="E375" i="13"/>
  <c r="D375" i="13"/>
  <c r="Q374" i="13"/>
  <c r="I374" i="13"/>
  <c r="E374" i="13"/>
  <c r="D374" i="13"/>
  <c r="Q373" i="13"/>
  <c r="I373" i="13"/>
  <c r="E373" i="13"/>
  <c r="D373" i="13"/>
  <c r="Q372" i="13"/>
  <c r="I372" i="13"/>
  <c r="E372" i="13"/>
  <c r="D372" i="13"/>
  <c r="Q371" i="13"/>
  <c r="I371" i="13"/>
  <c r="E371" i="13"/>
  <c r="D371" i="13"/>
  <c r="Q370" i="13"/>
  <c r="I370" i="13"/>
  <c r="E370" i="13"/>
  <c r="D370" i="13"/>
  <c r="Q369" i="13"/>
  <c r="I369" i="13"/>
  <c r="E369" i="13"/>
  <c r="D369" i="13"/>
  <c r="Q368" i="13"/>
  <c r="I368" i="13"/>
  <c r="E368" i="13"/>
  <c r="D368" i="13"/>
  <c r="Q367" i="13"/>
  <c r="I367" i="13"/>
  <c r="E367" i="13"/>
  <c r="D367" i="13"/>
  <c r="Q366" i="13"/>
  <c r="I366" i="13"/>
  <c r="E366" i="13"/>
  <c r="D366" i="13"/>
  <c r="Q365" i="13"/>
  <c r="I365" i="13"/>
  <c r="E365" i="13"/>
  <c r="D365" i="13"/>
  <c r="Q364" i="13"/>
  <c r="I364" i="13"/>
  <c r="E364" i="13"/>
  <c r="D364" i="13"/>
  <c r="Q363" i="13"/>
  <c r="I363" i="13"/>
  <c r="E363" i="13"/>
  <c r="D363" i="13"/>
  <c r="Q362" i="13"/>
  <c r="I362" i="13"/>
  <c r="E362" i="13"/>
  <c r="D362" i="13"/>
  <c r="Q361" i="13"/>
  <c r="I361" i="13"/>
  <c r="E361" i="13"/>
  <c r="D361" i="13"/>
  <c r="Q360" i="13"/>
  <c r="I360" i="13"/>
  <c r="E360" i="13"/>
  <c r="D360" i="13"/>
  <c r="Q359" i="13"/>
  <c r="I359" i="13"/>
  <c r="E359" i="13"/>
  <c r="D359" i="13"/>
  <c r="Q358" i="13"/>
  <c r="I358" i="13"/>
  <c r="E358" i="13"/>
  <c r="D358" i="13"/>
  <c r="Q357" i="13"/>
  <c r="I357" i="13"/>
  <c r="E357" i="13"/>
  <c r="D357" i="13"/>
  <c r="Q356" i="13"/>
  <c r="I356" i="13"/>
  <c r="E356" i="13"/>
  <c r="D356" i="13"/>
  <c r="Q355" i="13"/>
  <c r="I355" i="13"/>
  <c r="E355" i="13"/>
  <c r="D355" i="13"/>
  <c r="Q354" i="13"/>
  <c r="I354" i="13"/>
  <c r="E354" i="13"/>
  <c r="D354" i="13"/>
  <c r="Q353" i="13"/>
  <c r="I353" i="13"/>
  <c r="E353" i="13"/>
  <c r="D353" i="13"/>
  <c r="Q352" i="13"/>
  <c r="I352" i="13"/>
  <c r="E352" i="13"/>
  <c r="D352" i="13"/>
  <c r="Q351" i="13"/>
  <c r="I351" i="13"/>
  <c r="E351" i="13"/>
  <c r="D351" i="13"/>
  <c r="Q350" i="13"/>
  <c r="I350" i="13"/>
  <c r="E350" i="13"/>
  <c r="D350" i="13"/>
  <c r="Q349" i="13"/>
  <c r="I349" i="13"/>
  <c r="E349" i="13"/>
  <c r="D349" i="13"/>
  <c r="Q348" i="13"/>
  <c r="I348" i="13"/>
  <c r="E348" i="13"/>
  <c r="D348" i="13"/>
  <c r="Q347" i="13"/>
  <c r="I347" i="13"/>
  <c r="E347" i="13"/>
  <c r="D347" i="13"/>
  <c r="Q346" i="13"/>
  <c r="I346" i="13"/>
  <c r="E346" i="13"/>
  <c r="D346" i="13"/>
  <c r="Q345" i="13"/>
  <c r="I345" i="13"/>
  <c r="E345" i="13"/>
  <c r="D345" i="13"/>
  <c r="Q344" i="13"/>
  <c r="I344" i="13"/>
  <c r="E344" i="13"/>
  <c r="D344" i="13"/>
  <c r="Q343" i="13"/>
  <c r="I343" i="13"/>
  <c r="E343" i="13"/>
  <c r="D343" i="13"/>
  <c r="Q342" i="13"/>
  <c r="I342" i="13"/>
  <c r="E342" i="13"/>
  <c r="D342" i="13"/>
  <c r="Q341" i="13"/>
  <c r="I341" i="13"/>
  <c r="E341" i="13"/>
  <c r="D341" i="13"/>
  <c r="Q340" i="13"/>
  <c r="I340" i="13"/>
  <c r="E340" i="13"/>
  <c r="D340" i="13"/>
  <c r="Q339" i="13"/>
  <c r="I339" i="13"/>
  <c r="E339" i="13"/>
  <c r="D339" i="13"/>
  <c r="Q338" i="13"/>
  <c r="I338" i="13"/>
  <c r="E338" i="13"/>
  <c r="D338" i="13"/>
  <c r="Q337" i="13"/>
  <c r="I337" i="13"/>
  <c r="E337" i="13"/>
  <c r="D337" i="13"/>
  <c r="Q336" i="13"/>
  <c r="I336" i="13"/>
  <c r="E336" i="13"/>
  <c r="D336" i="13"/>
  <c r="Q335" i="13"/>
  <c r="I335" i="13"/>
  <c r="E335" i="13"/>
  <c r="D335" i="13"/>
  <c r="Q334" i="13"/>
  <c r="I334" i="13"/>
  <c r="E334" i="13"/>
  <c r="D334" i="13"/>
  <c r="Q333" i="13"/>
  <c r="I333" i="13"/>
  <c r="E333" i="13"/>
  <c r="D333" i="13"/>
  <c r="I329" i="13"/>
  <c r="E329" i="13"/>
  <c r="D329" i="13"/>
  <c r="I328" i="13"/>
  <c r="E328" i="13"/>
  <c r="D328" i="13"/>
  <c r="I327" i="13"/>
  <c r="E327" i="13"/>
  <c r="D327" i="13"/>
  <c r="I326" i="13"/>
  <c r="E326" i="13"/>
  <c r="D326" i="13"/>
  <c r="I325" i="13"/>
  <c r="E325" i="13"/>
  <c r="D325" i="13"/>
  <c r="I324" i="13"/>
  <c r="E324" i="13"/>
  <c r="D324" i="13"/>
  <c r="I321" i="13"/>
  <c r="E321" i="13"/>
  <c r="D321" i="13"/>
  <c r="I320" i="13"/>
  <c r="E320" i="13"/>
  <c r="D320" i="13"/>
  <c r="I319" i="13"/>
  <c r="E319" i="13"/>
  <c r="D319" i="13"/>
  <c r="I318" i="13"/>
  <c r="E318" i="13"/>
  <c r="D318" i="13"/>
  <c r="I317" i="13"/>
  <c r="E317" i="13"/>
  <c r="D317" i="13"/>
  <c r="I316" i="13"/>
  <c r="E316" i="13"/>
  <c r="D316" i="13"/>
  <c r="I315" i="13"/>
  <c r="E315" i="13"/>
  <c r="D315" i="13"/>
  <c r="I314" i="13"/>
  <c r="E314" i="13"/>
  <c r="D314" i="13"/>
  <c r="I313" i="13"/>
  <c r="E313" i="13"/>
  <c r="D313" i="13"/>
  <c r="I312" i="13"/>
  <c r="E312" i="13"/>
  <c r="D312" i="13"/>
  <c r="I311" i="13"/>
  <c r="E311" i="13"/>
  <c r="D311" i="13"/>
  <c r="I310" i="13"/>
  <c r="E310" i="13"/>
  <c r="D310" i="13"/>
  <c r="I309" i="13"/>
  <c r="E309" i="13"/>
  <c r="D309" i="13"/>
  <c r="I308" i="13"/>
  <c r="E308" i="13"/>
  <c r="D308" i="13"/>
  <c r="I306" i="13"/>
  <c r="E306" i="13"/>
  <c r="D306" i="13"/>
  <c r="I305" i="13"/>
  <c r="E305" i="13"/>
  <c r="D305" i="13"/>
  <c r="I304" i="13"/>
  <c r="E304" i="13"/>
  <c r="D304" i="13"/>
  <c r="I303" i="13"/>
  <c r="E303" i="13"/>
  <c r="D303" i="13"/>
  <c r="I302" i="13"/>
  <c r="E302" i="13"/>
  <c r="D302" i="13"/>
  <c r="I301" i="13"/>
  <c r="E301" i="13"/>
  <c r="D301" i="13"/>
  <c r="I300" i="13"/>
  <c r="E300" i="13"/>
  <c r="D300" i="13"/>
  <c r="I299" i="13"/>
  <c r="E299" i="13"/>
  <c r="D299" i="13"/>
  <c r="I298" i="13"/>
  <c r="E298" i="13"/>
  <c r="D298" i="13"/>
  <c r="I297" i="13"/>
  <c r="E297" i="13"/>
  <c r="D297" i="13"/>
  <c r="I296" i="13"/>
  <c r="E296" i="13"/>
  <c r="D296" i="13"/>
  <c r="I295" i="13"/>
  <c r="E295" i="13"/>
  <c r="D295" i="13"/>
  <c r="I294" i="13"/>
  <c r="E294" i="13"/>
  <c r="D294" i="13"/>
  <c r="I293" i="13"/>
  <c r="E293" i="13"/>
  <c r="D293" i="13"/>
  <c r="I292" i="13"/>
  <c r="E292" i="13"/>
  <c r="D292" i="13"/>
  <c r="I291" i="13"/>
  <c r="E291" i="13"/>
  <c r="D291" i="13"/>
  <c r="I290" i="13"/>
  <c r="E290" i="13"/>
  <c r="D290" i="13"/>
  <c r="E289" i="13"/>
  <c r="D289" i="13"/>
  <c r="I288" i="13"/>
  <c r="E288" i="13"/>
  <c r="D288" i="13"/>
  <c r="I287" i="13"/>
  <c r="E287" i="13"/>
  <c r="D287" i="13"/>
  <c r="I286" i="13"/>
  <c r="E286" i="13"/>
  <c r="D286" i="13"/>
  <c r="I285" i="13"/>
  <c r="E285" i="13"/>
  <c r="D285" i="13"/>
  <c r="I284" i="13"/>
  <c r="E284" i="13"/>
  <c r="D284" i="13"/>
  <c r="I283" i="13"/>
  <c r="E283" i="13"/>
  <c r="D283" i="13"/>
  <c r="I282" i="13"/>
  <c r="E282" i="13"/>
  <c r="D282" i="13"/>
  <c r="I281" i="13"/>
  <c r="E281" i="13"/>
  <c r="D281" i="13"/>
  <c r="I280" i="13"/>
  <c r="E280" i="13"/>
  <c r="D280" i="13"/>
  <c r="I279" i="13"/>
  <c r="E279" i="13"/>
  <c r="D279" i="13"/>
  <c r="I278" i="13"/>
  <c r="E278" i="13"/>
  <c r="D278" i="13"/>
  <c r="I277" i="13"/>
  <c r="E277" i="13"/>
  <c r="D277" i="13"/>
  <c r="I276" i="13"/>
  <c r="E276" i="13"/>
  <c r="D276" i="13"/>
  <c r="I275" i="13"/>
  <c r="E275" i="13"/>
  <c r="D275" i="13"/>
  <c r="I274" i="13"/>
  <c r="E274" i="13"/>
  <c r="D274" i="13"/>
  <c r="I273" i="13"/>
  <c r="E273" i="13"/>
  <c r="D273" i="13"/>
  <c r="I272" i="13"/>
  <c r="E272" i="13"/>
  <c r="D272" i="13"/>
  <c r="I271" i="13"/>
  <c r="E271" i="13"/>
  <c r="D271" i="13"/>
  <c r="I270" i="13"/>
  <c r="E270" i="13"/>
  <c r="D270" i="13"/>
  <c r="I269" i="13"/>
  <c r="E269" i="13"/>
  <c r="D269" i="13"/>
  <c r="I268" i="13"/>
  <c r="E268" i="13"/>
  <c r="D268" i="13"/>
  <c r="I267" i="13"/>
  <c r="E267" i="13"/>
  <c r="D267" i="13"/>
  <c r="I266" i="13"/>
  <c r="E266" i="13"/>
  <c r="D266" i="13"/>
  <c r="I265" i="13"/>
  <c r="E265" i="13"/>
  <c r="D265" i="13"/>
  <c r="I264" i="13"/>
  <c r="E264" i="13"/>
  <c r="D264" i="13"/>
  <c r="I263" i="13"/>
  <c r="E263" i="13"/>
  <c r="D263" i="13"/>
  <c r="I262" i="13"/>
  <c r="E262" i="13"/>
  <c r="D262" i="13"/>
  <c r="I261" i="13"/>
  <c r="E261" i="13"/>
  <c r="D261" i="13"/>
  <c r="I260" i="13"/>
  <c r="E260" i="13"/>
  <c r="D260" i="13"/>
  <c r="I259" i="13"/>
  <c r="E259" i="13"/>
  <c r="D259" i="13"/>
  <c r="I258" i="13"/>
  <c r="E258" i="13"/>
  <c r="D258" i="13"/>
  <c r="I257" i="13"/>
  <c r="E257" i="13"/>
  <c r="D257" i="13"/>
  <c r="I256" i="13"/>
  <c r="E256" i="13"/>
  <c r="D256" i="13"/>
  <c r="I255" i="13"/>
  <c r="E255" i="13"/>
  <c r="D255" i="13"/>
  <c r="I254" i="13"/>
  <c r="E254" i="13"/>
  <c r="D254" i="13"/>
  <c r="I253" i="13"/>
  <c r="E253" i="13"/>
  <c r="D253" i="13"/>
  <c r="I252" i="13"/>
  <c r="E252" i="13"/>
  <c r="D252" i="13"/>
  <c r="I251" i="13"/>
  <c r="E251" i="13"/>
  <c r="D251" i="13"/>
  <c r="I250" i="13"/>
  <c r="E250" i="13"/>
  <c r="D250" i="13"/>
  <c r="I249" i="13"/>
  <c r="E249" i="13"/>
  <c r="D249" i="13"/>
  <c r="I248" i="13"/>
  <c r="E248" i="13"/>
  <c r="D248" i="13"/>
  <c r="I247" i="13"/>
  <c r="E247" i="13"/>
  <c r="D247" i="13"/>
  <c r="I246" i="13"/>
  <c r="E246" i="13"/>
  <c r="D246" i="13"/>
  <c r="I245" i="13"/>
  <c r="E245" i="13"/>
  <c r="D245" i="13"/>
  <c r="I244" i="13"/>
  <c r="E244" i="13"/>
  <c r="D244" i="13"/>
  <c r="I243" i="13"/>
  <c r="E243" i="13"/>
  <c r="D243" i="13"/>
  <c r="I242" i="13"/>
  <c r="E242" i="13"/>
  <c r="D242" i="13"/>
  <c r="I241" i="13"/>
  <c r="E241" i="13"/>
  <c r="D241" i="13"/>
  <c r="I240" i="13"/>
  <c r="E240" i="13"/>
  <c r="D240" i="13"/>
  <c r="I239" i="13"/>
  <c r="E239" i="13"/>
  <c r="D239" i="13"/>
  <c r="I238" i="13"/>
  <c r="E238" i="13"/>
  <c r="D238" i="13"/>
  <c r="I237" i="13"/>
  <c r="E237" i="13"/>
  <c r="D237" i="13"/>
  <c r="I236" i="13"/>
  <c r="E236" i="13"/>
  <c r="D236" i="13"/>
  <c r="I235" i="13"/>
  <c r="E235" i="13"/>
  <c r="D235" i="13"/>
  <c r="I234" i="13"/>
  <c r="E234" i="13"/>
  <c r="D234" i="13"/>
  <c r="I233" i="13"/>
  <c r="E233" i="13"/>
  <c r="D233" i="13"/>
  <c r="I232" i="13"/>
  <c r="E232" i="13"/>
  <c r="D232" i="13"/>
  <c r="I231" i="13"/>
  <c r="E231" i="13"/>
  <c r="D231" i="13"/>
  <c r="I230" i="13"/>
  <c r="E230" i="13"/>
  <c r="D230" i="13"/>
  <c r="I229" i="13"/>
  <c r="E229" i="13"/>
  <c r="D229" i="13"/>
  <c r="I228" i="13"/>
  <c r="E228" i="13"/>
  <c r="D228" i="13"/>
  <c r="I227" i="13"/>
  <c r="E227" i="13"/>
  <c r="D227" i="13"/>
  <c r="I226" i="13"/>
  <c r="E226" i="13"/>
  <c r="D226" i="13"/>
  <c r="I225" i="13"/>
  <c r="E225" i="13"/>
  <c r="D225" i="13"/>
  <c r="I224" i="13"/>
  <c r="E224" i="13"/>
  <c r="D224" i="13"/>
  <c r="I223" i="13"/>
  <c r="E223" i="13"/>
  <c r="D223" i="13"/>
  <c r="I222" i="13"/>
  <c r="E222" i="13"/>
  <c r="D222" i="13"/>
  <c r="I221" i="13"/>
  <c r="E221" i="13"/>
  <c r="D221" i="13"/>
  <c r="I220" i="13"/>
  <c r="E220" i="13"/>
  <c r="D220" i="13"/>
  <c r="I219" i="13"/>
  <c r="E219" i="13"/>
  <c r="D219" i="13"/>
  <c r="I218" i="13"/>
  <c r="E218" i="13"/>
  <c r="D218" i="13"/>
  <c r="I217" i="13"/>
  <c r="E217" i="13"/>
  <c r="D217" i="13"/>
  <c r="I216" i="13"/>
  <c r="E216" i="13"/>
  <c r="D216" i="13"/>
  <c r="I215" i="13"/>
  <c r="E215" i="13"/>
  <c r="D215" i="13"/>
  <c r="I214" i="13"/>
  <c r="E214" i="13"/>
  <c r="D214" i="13"/>
  <c r="I213" i="13"/>
  <c r="E213" i="13"/>
  <c r="D213" i="13"/>
  <c r="I212" i="13"/>
  <c r="E212" i="13"/>
  <c r="D212" i="13"/>
  <c r="I211" i="13"/>
  <c r="E211" i="13"/>
  <c r="D211" i="13"/>
  <c r="I210" i="13"/>
  <c r="E210" i="13"/>
  <c r="D210" i="13"/>
  <c r="I209" i="13"/>
  <c r="E209" i="13"/>
  <c r="D209" i="13"/>
  <c r="I208" i="13"/>
  <c r="E208" i="13"/>
  <c r="D208" i="13"/>
  <c r="I207" i="13"/>
  <c r="E207" i="13"/>
  <c r="D207" i="13"/>
  <c r="I206" i="13"/>
  <c r="E206" i="13"/>
  <c r="D206" i="13"/>
  <c r="I205" i="13"/>
  <c r="E205" i="13"/>
  <c r="D205" i="13"/>
  <c r="I204" i="13"/>
  <c r="E204" i="13"/>
  <c r="D204" i="13"/>
  <c r="I203" i="13"/>
  <c r="E203" i="13"/>
  <c r="D203" i="13"/>
  <c r="I202" i="13"/>
  <c r="E202" i="13"/>
  <c r="D202" i="13"/>
  <c r="I201" i="13"/>
  <c r="E201" i="13"/>
  <c r="D201" i="13"/>
  <c r="I200" i="13"/>
  <c r="E200" i="13"/>
  <c r="D200" i="13"/>
  <c r="I199" i="13"/>
  <c r="E199" i="13"/>
  <c r="D199" i="13"/>
  <c r="I198" i="13"/>
  <c r="E198" i="13"/>
  <c r="D198" i="13"/>
  <c r="I197" i="13"/>
  <c r="E197" i="13"/>
  <c r="D197" i="13"/>
  <c r="I196" i="13"/>
  <c r="E196" i="13"/>
  <c r="D196" i="13"/>
  <c r="I195" i="13"/>
  <c r="E195" i="13"/>
  <c r="D195" i="13"/>
  <c r="I194" i="13"/>
  <c r="E194" i="13"/>
  <c r="D194" i="13"/>
  <c r="I193" i="13"/>
  <c r="E193" i="13"/>
  <c r="D193" i="13"/>
  <c r="I192" i="13"/>
  <c r="E192" i="13"/>
  <c r="D192" i="13"/>
  <c r="I191" i="13"/>
  <c r="E191" i="13"/>
  <c r="D191" i="13"/>
  <c r="I190" i="13"/>
  <c r="E190" i="13"/>
  <c r="D190" i="13"/>
  <c r="I189" i="13"/>
  <c r="E189" i="13"/>
  <c r="D189" i="13"/>
  <c r="I188" i="13"/>
  <c r="E188" i="13"/>
  <c r="D188" i="13"/>
  <c r="I187" i="13"/>
  <c r="E187" i="13"/>
  <c r="D187" i="13"/>
  <c r="I186" i="13"/>
  <c r="E186" i="13"/>
  <c r="D186" i="13"/>
  <c r="I185" i="13"/>
  <c r="E185" i="13"/>
  <c r="D185" i="13"/>
  <c r="I184" i="13"/>
  <c r="E184" i="13"/>
  <c r="D184" i="13"/>
  <c r="I183" i="13"/>
  <c r="E183" i="13"/>
  <c r="D183" i="13"/>
  <c r="I182" i="13"/>
  <c r="E182" i="13"/>
  <c r="D182" i="13"/>
  <c r="I181" i="13"/>
  <c r="E181" i="13"/>
  <c r="D181" i="13"/>
  <c r="I180" i="13"/>
  <c r="E180" i="13"/>
  <c r="D180" i="13"/>
  <c r="I179" i="13"/>
  <c r="E179" i="13"/>
  <c r="D179" i="13"/>
  <c r="I178" i="13"/>
  <c r="E178" i="13"/>
  <c r="D178" i="13"/>
  <c r="I177" i="13"/>
  <c r="E177" i="13"/>
  <c r="D177" i="13"/>
  <c r="I176" i="13"/>
  <c r="E176" i="13"/>
  <c r="D176" i="13"/>
  <c r="I175" i="13"/>
  <c r="E175" i="13"/>
  <c r="D175" i="13"/>
  <c r="I174" i="13"/>
  <c r="E174" i="13"/>
  <c r="D174" i="13"/>
  <c r="I173" i="13"/>
  <c r="E173" i="13"/>
  <c r="D173" i="13"/>
  <c r="I172" i="13"/>
  <c r="E172" i="13"/>
  <c r="D172" i="13"/>
  <c r="I171" i="13"/>
  <c r="E171" i="13"/>
  <c r="D171" i="13"/>
  <c r="I170" i="13"/>
  <c r="E170" i="13"/>
  <c r="D170" i="13"/>
  <c r="I169" i="13"/>
  <c r="E169" i="13"/>
  <c r="D169" i="13"/>
  <c r="I168" i="13"/>
  <c r="E168" i="13"/>
  <c r="D168" i="13"/>
  <c r="I167" i="13"/>
  <c r="E167" i="13"/>
  <c r="D167" i="13"/>
  <c r="I166" i="13"/>
  <c r="E166" i="13"/>
  <c r="D166" i="13"/>
  <c r="I165" i="13"/>
  <c r="E165" i="13"/>
  <c r="D165" i="13"/>
  <c r="I164" i="13"/>
  <c r="E164" i="13"/>
  <c r="D164" i="13"/>
  <c r="I163" i="13"/>
  <c r="E163" i="13"/>
  <c r="D163" i="13"/>
  <c r="I162" i="13"/>
  <c r="E162" i="13"/>
  <c r="D162" i="13"/>
  <c r="I161" i="13"/>
  <c r="E161" i="13"/>
  <c r="D161" i="13"/>
  <c r="I160" i="13"/>
  <c r="E160" i="13"/>
  <c r="D160" i="13"/>
  <c r="I159" i="13"/>
  <c r="E159" i="13"/>
  <c r="D159" i="13"/>
  <c r="I158" i="13"/>
  <c r="E158" i="13"/>
  <c r="D158" i="13"/>
  <c r="I157" i="13"/>
  <c r="E157" i="13"/>
  <c r="D157" i="13"/>
  <c r="I156" i="13"/>
  <c r="E156" i="13"/>
  <c r="D156" i="13"/>
  <c r="I155" i="13"/>
  <c r="E155" i="13"/>
  <c r="D155" i="13"/>
  <c r="I154" i="13"/>
  <c r="E154" i="13"/>
  <c r="D154" i="13"/>
  <c r="I153" i="13"/>
  <c r="E153" i="13"/>
  <c r="D153" i="13"/>
  <c r="I152" i="13"/>
  <c r="E152" i="13"/>
  <c r="D152" i="13"/>
  <c r="I151" i="13"/>
  <c r="E151" i="13"/>
  <c r="D151" i="13"/>
  <c r="I150" i="13"/>
  <c r="E150" i="13"/>
  <c r="D150" i="13"/>
  <c r="I149" i="13"/>
  <c r="E149" i="13"/>
  <c r="D149" i="13"/>
  <c r="I148" i="13"/>
  <c r="E148" i="13"/>
  <c r="D148" i="13"/>
  <c r="I147" i="13"/>
  <c r="E147" i="13"/>
  <c r="D147" i="13"/>
  <c r="I146" i="13"/>
  <c r="E146" i="13"/>
  <c r="D146" i="13"/>
  <c r="I145" i="13"/>
  <c r="E145" i="13"/>
  <c r="D145" i="13"/>
  <c r="I144" i="13"/>
  <c r="E144" i="13"/>
  <c r="D144" i="13"/>
  <c r="I143" i="13"/>
  <c r="E143" i="13"/>
  <c r="D143" i="13"/>
  <c r="I142" i="13"/>
  <c r="E142" i="13"/>
  <c r="D142" i="13"/>
  <c r="I141" i="13"/>
  <c r="E141" i="13"/>
  <c r="D141" i="13"/>
  <c r="I140" i="13"/>
  <c r="E140" i="13"/>
  <c r="D140" i="13"/>
  <c r="I139" i="13"/>
  <c r="E139" i="13"/>
  <c r="D139" i="13"/>
  <c r="I138" i="13"/>
  <c r="E138" i="13"/>
  <c r="D138" i="13"/>
  <c r="I137" i="13"/>
  <c r="E137" i="13"/>
  <c r="D137" i="13"/>
  <c r="I136" i="13"/>
  <c r="E136" i="13"/>
  <c r="D136" i="13"/>
  <c r="I135" i="13"/>
  <c r="E135" i="13"/>
  <c r="D135" i="13"/>
  <c r="I134" i="13"/>
  <c r="E134" i="13"/>
  <c r="D134" i="13"/>
  <c r="I133" i="13"/>
  <c r="E133" i="13"/>
  <c r="D133" i="13"/>
  <c r="I132" i="13"/>
  <c r="E132" i="13"/>
  <c r="D132" i="13"/>
  <c r="I131" i="13"/>
  <c r="E131" i="13"/>
  <c r="D131" i="13"/>
  <c r="I130" i="13"/>
  <c r="E130" i="13"/>
  <c r="D130" i="13"/>
  <c r="I129" i="13"/>
  <c r="E129" i="13"/>
  <c r="D129" i="13"/>
  <c r="I128" i="13"/>
  <c r="E128" i="13"/>
  <c r="D128" i="13"/>
  <c r="I127" i="13"/>
  <c r="E127" i="13"/>
  <c r="D127" i="13"/>
  <c r="I126" i="13"/>
  <c r="E126" i="13"/>
  <c r="D126" i="13"/>
  <c r="I125" i="13"/>
  <c r="E125" i="13"/>
  <c r="D125" i="13"/>
  <c r="I124" i="13"/>
  <c r="E124" i="13"/>
  <c r="D124" i="13"/>
  <c r="I123" i="13"/>
  <c r="E123" i="13"/>
  <c r="D123" i="13"/>
  <c r="I122" i="13"/>
  <c r="E122" i="13"/>
  <c r="D122" i="13"/>
  <c r="I121" i="13"/>
  <c r="E121" i="13"/>
  <c r="D121" i="13"/>
  <c r="I120" i="13"/>
  <c r="E120" i="13"/>
  <c r="D120" i="13"/>
  <c r="I119" i="13"/>
  <c r="E119" i="13"/>
  <c r="D119" i="13"/>
  <c r="I118" i="13"/>
  <c r="E118" i="13"/>
  <c r="D118" i="13"/>
  <c r="I117" i="13"/>
  <c r="E117" i="13"/>
  <c r="D117" i="13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I107" i="13"/>
  <c r="E107" i="13"/>
  <c r="D107" i="13"/>
  <c r="I106" i="13"/>
  <c r="E106" i="13"/>
  <c r="D106" i="13"/>
  <c r="I105" i="13"/>
  <c r="E105" i="13"/>
  <c r="D105" i="13"/>
  <c r="I104" i="13"/>
  <c r="E104" i="13"/>
  <c r="D104" i="13"/>
  <c r="I103" i="13"/>
  <c r="E103" i="13"/>
  <c r="D103" i="13"/>
  <c r="I102" i="13"/>
  <c r="E102" i="13"/>
  <c r="D102" i="13"/>
  <c r="I101" i="13"/>
  <c r="E101" i="13"/>
  <c r="D101" i="13"/>
  <c r="I100" i="13"/>
  <c r="E100" i="13"/>
  <c r="D100" i="13"/>
  <c r="I99" i="13"/>
  <c r="E99" i="13"/>
  <c r="D99" i="13"/>
  <c r="I98" i="13"/>
  <c r="E98" i="13"/>
  <c r="D98" i="13"/>
  <c r="I97" i="13"/>
  <c r="E97" i="13"/>
  <c r="D97" i="13"/>
  <c r="I96" i="13"/>
  <c r="E96" i="13"/>
  <c r="D96" i="13"/>
  <c r="I95" i="13"/>
  <c r="E95" i="13"/>
  <c r="D95" i="13"/>
  <c r="I94" i="13"/>
  <c r="E94" i="13"/>
  <c r="D94" i="13"/>
  <c r="I93" i="13"/>
  <c r="E93" i="13"/>
  <c r="D93" i="13"/>
  <c r="I92" i="13"/>
  <c r="E92" i="13"/>
  <c r="D92" i="13"/>
  <c r="I91" i="13"/>
  <c r="E91" i="13"/>
  <c r="D91" i="13"/>
  <c r="I90" i="13"/>
  <c r="E90" i="13"/>
  <c r="D90" i="13"/>
  <c r="I89" i="13"/>
  <c r="E89" i="13"/>
  <c r="D89" i="13"/>
  <c r="I88" i="13"/>
  <c r="E88" i="13"/>
  <c r="D88" i="13"/>
  <c r="I87" i="13"/>
  <c r="E87" i="13"/>
  <c r="D87" i="13"/>
  <c r="I86" i="13"/>
  <c r="E86" i="13"/>
  <c r="D86" i="13"/>
  <c r="I85" i="13"/>
  <c r="E85" i="13"/>
  <c r="D85" i="13"/>
  <c r="I84" i="13"/>
  <c r="E84" i="13"/>
  <c r="D84" i="13"/>
  <c r="I83" i="13"/>
  <c r="E83" i="13"/>
  <c r="D83" i="13"/>
  <c r="I82" i="13"/>
  <c r="E82" i="13"/>
  <c r="D82" i="13"/>
  <c r="I81" i="13"/>
  <c r="E81" i="13"/>
  <c r="D81" i="13"/>
  <c r="I80" i="13"/>
  <c r="E80" i="13"/>
  <c r="D80" i="13"/>
  <c r="I79" i="13"/>
  <c r="E79" i="13"/>
  <c r="D79" i="13"/>
  <c r="I78" i="13"/>
  <c r="E78" i="13"/>
  <c r="D78" i="13"/>
  <c r="I77" i="13"/>
  <c r="E77" i="13"/>
  <c r="D77" i="13"/>
  <c r="I76" i="13"/>
  <c r="E76" i="13"/>
  <c r="D76" i="13"/>
  <c r="I75" i="13"/>
  <c r="E75" i="13"/>
  <c r="D75" i="13"/>
  <c r="I74" i="13"/>
  <c r="E74" i="13"/>
  <c r="D74" i="13"/>
  <c r="I73" i="13"/>
  <c r="E73" i="13"/>
  <c r="D73" i="13"/>
  <c r="I72" i="13"/>
  <c r="E72" i="13"/>
  <c r="D72" i="13"/>
  <c r="I71" i="13"/>
  <c r="E71" i="13"/>
  <c r="D71" i="13"/>
  <c r="I70" i="13"/>
  <c r="E70" i="13"/>
  <c r="D70" i="13"/>
  <c r="I69" i="13"/>
  <c r="E69" i="13"/>
  <c r="D69" i="13"/>
  <c r="I68" i="13"/>
  <c r="E68" i="13"/>
  <c r="D68" i="13"/>
  <c r="I67" i="13"/>
  <c r="E67" i="13"/>
  <c r="D67" i="13"/>
  <c r="I66" i="13"/>
  <c r="E66" i="13"/>
  <c r="D66" i="13"/>
  <c r="I65" i="13"/>
  <c r="E65" i="13"/>
  <c r="D65" i="13"/>
  <c r="I64" i="13"/>
  <c r="E64" i="13"/>
  <c r="D64" i="13"/>
  <c r="I63" i="13"/>
  <c r="E63" i="13"/>
  <c r="D63" i="13"/>
  <c r="I62" i="13"/>
  <c r="E62" i="13"/>
  <c r="D62" i="13"/>
  <c r="I61" i="13"/>
  <c r="E61" i="13"/>
  <c r="D61" i="13"/>
  <c r="I60" i="13"/>
  <c r="E60" i="13"/>
  <c r="D60" i="13"/>
  <c r="I59" i="13"/>
  <c r="E59" i="13"/>
  <c r="D59" i="13"/>
  <c r="I58" i="13"/>
  <c r="E58" i="13"/>
  <c r="D58" i="13"/>
  <c r="I57" i="13"/>
  <c r="E57" i="13"/>
  <c r="D57" i="13"/>
  <c r="I56" i="13"/>
  <c r="E56" i="13"/>
  <c r="D56" i="13"/>
  <c r="I55" i="13"/>
  <c r="E55" i="13"/>
  <c r="D55" i="13"/>
  <c r="I54" i="13"/>
  <c r="E54" i="13"/>
  <c r="D54" i="13"/>
  <c r="I53" i="13"/>
  <c r="E53" i="13"/>
  <c r="D53" i="13"/>
  <c r="I52" i="13"/>
  <c r="E52" i="13"/>
  <c r="D52" i="13"/>
  <c r="I51" i="13"/>
  <c r="E51" i="13"/>
  <c r="D51" i="13"/>
  <c r="I50" i="13"/>
  <c r="E50" i="13"/>
  <c r="D50" i="13"/>
  <c r="I47" i="13"/>
  <c r="E47" i="13"/>
  <c r="D47" i="13"/>
  <c r="I46" i="13"/>
  <c r="E46" i="13"/>
  <c r="D46" i="13"/>
  <c r="I45" i="13"/>
  <c r="E45" i="13"/>
  <c r="D45" i="13"/>
  <c r="I44" i="13"/>
  <c r="E44" i="13"/>
  <c r="D44" i="13"/>
  <c r="I43" i="13"/>
  <c r="E43" i="13"/>
  <c r="D43" i="13"/>
  <c r="I42" i="13"/>
  <c r="E42" i="13"/>
  <c r="D42" i="13"/>
  <c r="I41" i="13"/>
  <c r="E41" i="13"/>
  <c r="D41" i="13"/>
  <c r="I40" i="13"/>
  <c r="E40" i="13"/>
  <c r="D40" i="13"/>
  <c r="I39" i="13"/>
  <c r="E39" i="13"/>
  <c r="D39" i="13"/>
  <c r="I38" i="13"/>
  <c r="E38" i="13"/>
  <c r="D38" i="13"/>
  <c r="I37" i="13"/>
  <c r="E37" i="13"/>
  <c r="D37" i="13"/>
  <c r="I36" i="13"/>
  <c r="E36" i="13"/>
  <c r="D36" i="13"/>
  <c r="I35" i="13"/>
  <c r="E35" i="13"/>
  <c r="D35" i="13"/>
  <c r="I34" i="13"/>
  <c r="E34" i="13"/>
  <c r="D34" i="13"/>
  <c r="I33" i="13"/>
  <c r="E33" i="13"/>
  <c r="D33" i="13"/>
  <c r="I32" i="13"/>
  <c r="E32" i="13"/>
  <c r="D32" i="13"/>
  <c r="I31" i="13"/>
  <c r="E31" i="13"/>
  <c r="D31" i="13"/>
  <c r="I30" i="13"/>
  <c r="E30" i="13"/>
  <c r="D30" i="13"/>
  <c r="I29" i="13"/>
  <c r="E29" i="13"/>
  <c r="D29" i="13"/>
  <c r="I28" i="13"/>
  <c r="E28" i="13"/>
  <c r="D28" i="13"/>
  <c r="I27" i="13"/>
  <c r="E27" i="13"/>
  <c r="D27" i="13"/>
  <c r="I26" i="13"/>
  <c r="E26" i="13"/>
  <c r="D26" i="13"/>
  <c r="I25" i="13"/>
  <c r="E25" i="13"/>
  <c r="D25" i="13"/>
  <c r="I24" i="13"/>
  <c r="E24" i="13"/>
  <c r="D24" i="13"/>
  <c r="I23" i="13"/>
  <c r="E23" i="13"/>
  <c r="D23" i="13"/>
  <c r="I22" i="13"/>
  <c r="E22" i="13"/>
  <c r="D22" i="13"/>
  <c r="I21" i="13"/>
  <c r="E21" i="13"/>
  <c r="D21" i="13"/>
  <c r="I20" i="13"/>
  <c r="E20" i="13"/>
  <c r="D20" i="13"/>
  <c r="I19" i="13"/>
  <c r="E19" i="13"/>
  <c r="D19" i="13"/>
  <c r="I18" i="13"/>
  <c r="E18" i="13"/>
  <c r="D18" i="13"/>
  <c r="I17" i="13"/>
  <c r="E17" i="13"/>
  <c r="D17" i="13"/>
  <c r="I16" i="13"/>
  <c r="E16" i="13"/>
  <c r="D16" i="13"/>
  <c r="I15" i="13"/>
  <c r="E15" i="13"/>
  <c r="D15" i="13"/>
  <c r="I14" i="13"/>
  <c r="E14" i="13"/>
  <c r="D14" i="13"/>
  <c r="I13" i="13"/>
  <c r="E13" i="13"/>
  <c r="D13" i="13"/>
  <c r="I12" i="13"/>
  <c r="E12" i="13"/>
  <c r="D12" i="13"/>
  <c r="I11" i="13"/>
  <c r="E11" i="13"/>
  <c r="D11" i="13"/>
  <c r="I10" i="13"/>
  <c r="E10" i="13"/>
  <c r="D10" i="13"/>
  <c r="I9" i="13"/>
  <c r="E9" i="13"/>
  <c r="D9" i="13"/>
  <c r="S92" i="13" l="1"/>
  <c r="S82" i="13"/>
  <c r="S46" i="13"/>
  <c r="S56" i="13"/>
  <c r="S103" i="13"/>
  <c r="S85" i="13"/>
  <c r="S58" i="13"/>
  <c r="S47" i="13"/>
  <c r="S41" i="13"/>
  <c r="S100" i="13"/>
  <c r="S102" i="13"/>
  <c r="S101" i="13"/>
  <c r="S71" i="13"/>
  <c r="S99" i="13"/>
  <c r="S79" i="13"/>
  <c r="S98" i="13"/>
  <c r="R16" i="20"/>
  <c r="S93" i="13"/>
  <c r="S39" i="13"/>
  <c r="S91" i="13"/>
  <c r="S78" i="13"/>
  <c r="S87" i="13"/>
  <c r="S59" i="13"/>
  <c r="S86" i="13"/>
  <c r="S67" i="13"/>
  <c r="S84" i="13"/>
  <c r="S63" i="13"/>
  <c r="S83" i="13"/>
  <c r="S18" i="13"/>
  <c r="S81" i="13"/>
  <c r="S60" i="13"/>
  <c r="S80" i="13"/>
  <c r="S65" i="13"/>
  <c r="S31" i="13"/>
  <c r="S72" i="13"/>
  <c r="S48" i="13"/>
  <c r="S42" i="13"/>
  <c r="S64" i="13"/>
  <c r="S57" i="13"/>
  <c r="S49" i="13"/>
  <c r="S44" i="13"/>
  <c r="AA56" i="20"/>
  <c r="AB56" i="20" s="1"/>
  <c r="AA53" i="20"/>
  <c r="AB53" i="20" s="1"/>
  <c r="AA60" i="20"/>
  <c r="AB60" i="20" s="1"/>
  <c r="AA57" i="20"/>
  <c r="AB57" i="20" s="1"/>
  <c r="AA54" i="20"/>
  <c r="AB54" i="20" s="1"/>
  <c r="AA58" i="20"/>
  <c r="AB58" i="20" s="1"/>
  <c r="AA52" i="20"/>
  <c r="AB52" i="20" s="1"/>
  <c r="AA59" i="20"/>
  <c r="AB59" i="20" s="1"/>
  <c r="AA55" i="20"/>
  <c r="AB55" i="20" s="1"/>
  <c r="W52" i="20"/>
  <c r="Y52" i="20"/>
  <c r="S17" i="13"/>
  <c r="S40" i="13"/>
  <c r="S36" i="13"/>
  <c r="S34" i="13"/>
  <c r="S12" i="13"/>
  <c r="S38" i="13"/>
  <c r="S11" i="13"/>
  <c r="S37" i="13"/>
  <c r="M31" i="20"/>
  <c r="S14" i="13"/>
  <c r="R7" i="20"/>
  <c r="S13" i="13"/>
  <c r="I24" i="20"/>
  <c r="S26" i="13"/>
  <c r="R17" i="20"/>
  <c r="S32" i="13"/>
  <c r="S21" i="13"/>
  <c r="R10" i="20"/>
  <c r="S30" i="13"/>
  <c r="I22" i="20"/>
  <c r="S23" i="13"/>
  <c r="M15" i="20"/>
  <c r="S22" i="13"/>
  <c r="R27" i="20"/>
  <c r="S35" i="13"/>
  <c r="S16" i="13"/>
  <c r="R13" i="20"/>
  <c r="S20" i="13"/>
  <c r="R25" i="20"/>
  <c r="S27" i="13"/>
  <c r="S10" i="13"/>
  <c r="S33" i="13"/>
  <c r="R23" i="20"/>
  <c r="S25" i="13"/>
  <c r="R28" i="20"/>
  <c r="S15" i="13"/>
  <c r="M9" i="20"/>
  <c r="S29" i="13"/>
  <c r="R21" i="20"/>
  <c r="S24" i="13"/>
  <c r="M30" i="20"/>
  <c r="S9" i="13"/>
  <c r="AA17" i="20"/>
  <c r="AB17" i="20" s="1"/>
  <c r="G14" i="42"/>
  <c r="I18" i="47"/>
  <c r="J18" i="47" s="1"/>
  <c r="M12" i="20"/>
  <c r="J16" i="47"/>
  <c r="M14" i="20"/>
  <c r="Y115" i="20"/>
  <c r="Y113" i="20"/>
  <c r="G15" i="46"/>
  <c r="B11" i="46"/>
  <c r="G14" i="46"/>
  <c r="R54" i="45"/>
  <c r="Y155" i="20"/>
  <c r="Y81" i="20"/>
  <c r="Y21" i="20"/>
  <c r="Y133" i="20"/>
  <c r="Y140" i="20"/>
  <c r="Y19" i="20"/>
  <c r="Y36" i="20"/>
  <c r="Y97" i="20"/>
  <c r="Y118" i="20"/>
  <c r="G15" i="42"/>
  <c r="Y74" i="20"/>
  <c r="Y128" i="20"/>
  <c r="B11" i="42"/>
  <c r="Y89" i="20"/>
  <c r="Y125" i="20"/>
  <c r="Y141" i="20"/>
  <c r="Y153" i="20"/>
  <c r="Y123" i="20"/>
  <c r="Y65" i="20"/>
  <c r="Y91" i="20"/>
  <c r="Y46" i="20"/>
  <c r="Y129" i="20"/>
  <c r="Y40" i="20"/>
  <c r="Y57" i="20"/>
  <c r="Y90" i="20"/>
  <c r="Y43" i="20"/>
  <c r="Y53" i="20"/>
  <c r="Y149" i="20"/>
  <c r="Y25" i="20"/>
  <c r="Y27" i="20"/>
  <c r="Y73" i="20"/>
  <c r="Y80" i="20"/>
  <c r="Y105" i="20"/>
  <c r="Y18" i="20"/>
  <c r="Y112" i="20"/>
  <c r="Y78" i="20"/>
  <c r="Y85" i="20"/>
  <c r="Y94" i="20"/>
  <c r="Y101" i="20"/>
  <c r="Y137" i="20"/>
  <c r="Y67" i="20"/>
  <c r="Y99" i="20"/>
  <c r="Y33" i="20"/>
  <c r="Y104" i="20"/>
  <c r="Y150" i="20"/>
  <c r="Y61" i="20"/>
  <c r="Y70" i="20"/>
  <c r="Y77" i="20"/>
  <c r="Y127" i="20"/>
  <c r="Y24" i="20"/>
  <c r="Y71" i="20"/>
  <c r="Y84" i="20"/>
  <c r="Y95" i="20"/>
  <c r="Y108" i="20"/>
  <c r="Y139" i="20"/>
  <c r="Y151" i="20"/>
  <c r="Y26" i="20"/>
  <c r="Y32" i="20"/>
  <c r="Y42" i="20"/>
  <c r="Y58" i="20"/>
  <c r="Y69" i="20"/>
  <c r="Y82" i="20"/>
  <c r="Y93" i="20"/>
  <c r="Y106" i="20"/>
  <c r="Y117" i="20"/>
  <c r="Y130" i="20"/>
  <c r="Y154" i="20"/>
  <c r="Y20" i="20"/>
  <c r="Y34" i="20"/>
  <c r="Y63" i="20"/>
  <c r="Y87" i="20"/>
  <c r="Y100" i="20"/>
  <c r="Y111" i="20"/>
  <c r="Y124" i="20"/>
  <c r="Y135" i="20"/>
  <c r="Y147" i="20"/>
  <c r="Y23" i="20"/>
  <c r="Y59" i="20"/>
  <c r="Y72" i="20"/>
  <c r="Y83" i="20"/>
  <c r="Y96" i="20"/>
  <c r="Y107" i="20"/>
  <c r="Y55" i="20"/>
  <c r="Y68" i="20"/>
  <c r="Y79" i="20"/>
  <c r="Y92" i="20"/>
  <c r="Y103" i="20"/>
  <c r="Y116" i="20"/>
  <c r="Y136" i="20"/>
  <c r="Y148" i="20"/>
  <c r="Y64" i="20"/>
  <c r="Y75" i="20"/>
  <c r="Y3" i="20"/>
  <c r="Y7" i="20"/>
  <c r="Y8" i="20"/>
  <c r="Y17" i="20"/>
  <c r="Y4" i="20"/>
  <c r="Y2" i="20"/>
  <c r="Y6" i="20"/>
  <c r="Y9" i="20"/>
  <c r="H8" i="20"/>
  <c r="I93" i="20"/>
  <c r="Q93" i="20" s="1"/>
  <c r="I13" i="20"/>
  <c r="Y121" i="20"/>
  <c r="Y88" i="20"/>
  <c r="W24" i="20"/>
  <c r="Y35" i="20"/>
  <c r="Y131" i="20"/>
  <c r="R31" i="20"/>
  <c r="M16" i="20"/>
  <c r="Y86" i="20"/>
  <c r="I88" i="20"/>
  <c r="Q88" i="20" s="1"/>
  <c r="Y37" i="20"/>
  <c r="I7" i="20"/>
  <c r="I29" i="20"/>
  <c r="Q29" i="20" s="1"/>
  <c r="Q40" i="20"/>
  <c r="I76" i="20"/>
  <c r="Q76" i="20" s="1"/>
  <c r="I142" i="20"/>
  <c r="Q142" i="20" s="1"/>
  <c r="Y54" i="20"/>
  <c r="I62" i="20"/>
  <c r="W2" i="20"/>
  <c r="I10" i="20"/>
  <c r="I17" i="20"/>
  <c r="W33" i="20"/>
  <c r="I43" i="20"/>
  <c r="I100" i="20"/>
  <c r="Q100" i="20" s="1"/>
  <c r="Y12" i="20"/>
  <c r="Y41" i="20"/>
  <c r="R68" i="20"/>
  <c r="I47" i="20"/>
  <c r="Q47" i="20" s="1"/>
  <c r="Y66" i="20"/>
  <c r="W3" i="20"/>
  <c r="Q16" i="20"/>
  <c r="W17" i="20"/>
  <c r="I64" i="20"/>
  <c r="I72" i="20"/>
  <c r="Y76" i="20"/>
  <c r="Y126" i="20"/>
  <c r="I2" i="20"/>
  <c r="Q2" i="20" s="1"/>
  <c r="Y30" i="20"/>
  <c r="Y62" i="20"/>
  <c r="I74" i="20"/>
  <c r="Q74" i="20" s="1"/>
  <c r="I122" i="20"/>
  <c r="Q122" i="20" s="1"/>
  <c r="I132" i="20"/>
  <c r="Q132" i="20" s="1"/>
  <c r="I146" i="20"/>
  <c r="Q146" i="20" s="1"/>
  <c r="W4" i="20"/>
  <c r="M13" i="20"/>
  <c r="R90" i="20"/>
  <c r="I127" i="20"/>
  <c r="Q127" i="20" s="1"/>
  <c r="W8" i="20"/>
  <c r="R92" i="20"/>
  <c r="R116" i="20"/>
  <c r="Y98" i="20"/>
  <c r="Y109" i="20"/>
  <c r="Y114" i="20"/>
  <c r="M26" i="20"/>
  <c r="Y29" i="20"/>
  <c r="I31" i="20"/>
  <c r="I45" i="20"/>
  <c r="Q45" i="20" s="1"/>
  <c r="Y56" i="20"/>
  <c r="R104" i="20"/>
  <c r="R126" i="20"/>
  <c r="Y10" i="20"/>
  <c r="I55" i="20"/>
  <c r="I110" i="20"/>
  <c r="Q110" i="20" s="1"/>
  <c r="I120" i="20"/>
  <c r="Q120" i="20" s="1"/>
  <c r="R12" i="20"/>
  <c r="M22" i="20"/>
  <c r="W31" i="20"/>
  <c r="Y31" i="20"/>
  <c r="R41" i="20"/>
  <c r="Y44" i="20"/>
  <c r="Y138" i="20"/>
  <c r="R2" i="20"/>
  <c r="R15" i="20"/>
  <c r="W7" i="20"/>
  <c r="W21" i="20"/>
  <c r="R151" i="20"/>
  <c r="I151" i="20"/>
  <c r="Q151" i="20" s="1"/>
  <c r="R32" i="20"/>
  <c r="M32" i="20"/>
  <c r="R114" i="20"/>
  <c r="I114" i="20"/>
  <c r="Q114" i="20" s="1"/>
  <c r="Y142" i="20"/>
  <c r="I32" i="20"/>
  <c r="M24" i="20"/>
  <c r="R24" i="20"/>
  <c r="Y15" i="20"/>
  <c r="R19" i="20"/>
  <c r="I19" i="20"/>
  <c r="Y11" i="20"/>
  <c r="Y14" i="20"/>
  <c r="R29" i="20"/>
  <c r="I58" i="20"/>
  <c r="R111" i="20"/>
  <c r="R150" i="20"/>
  <c r="I150" i="20"/>
  <c r="Q150" i="20" s="1"/>
  <c r="W19" i="20"/>
  <c r="R20" i="20"/>
  <c r="I20" i="20"/>
  <c r="Q20" i="20" s="1"/>
  <c r="I28" i="20"/>
  <c r="W32" i="20"/>
  <c r="I35" i="20"/>
  <c r="I52" i="20"/>
  <c r="Q52" i="20" s="1"/>
  <c r="R94" i="20"/>
  <c r="I94" i="20"/>
  <c r="Q94" i="20" s="1"/>
  <c r="Y102" i="20"/>
  <c r="I12" i="20"/>
  <c r="I15" i="20"/>
  <c r="R44" i="20"/>
  <c r="R3" i="20"/>
  <c r="W20" i="20"/>
  <c r="M21" i="20"/>
  <c r="I21" i="20"/>
  <c r="Y28" i="20"/>
  <c r="W28" i="20"/>
  <c r="Q37" i="20"/>
  <c r="R37" i="20"/>
  <c r="Y47" i="20"/>
  <c r="I54" i="20"/>
  <c r="Q54" i="20" s="1"/>
  <c r="R54" i="20"/>
  <c r="R59" i="20"/>
  <c r="R75" i="20"/>
  <c r="Y145" i="20"/>
  <c r="Y152" i="20"/>
  <c r="I84" i="20"/>
  <c r="I118" i="20"/>
  <c r="Q118" i="20" s="1"/>
  <c r="I129" i="20"/>
  <c r="Q129" i="20" s="1"/>
  <c r="Y134" i="20"/>
  <c r="I136" i="20"/>
  <c r="Q136" i="20" s="1"/>
  <c r="I144" i="20"/>
  <c r="Q144" i="20" s="1"/>
  <c r="R78" i="20"/>
  <c r="Y119" i="20"/>
  <c r="I154" i="20"/>
  <c r="Q154" i="20" s="1"/>
  <c r="I117" i="20"/>
  <c r="Q117" i="20" s="1"/>
  <c r="Y122" i="20"/>
  <c r="I124" i="20"/>
  <c r="Q124" i="20" s="1"/>
  <c r="I139" i="20"/>
  <c r="Q139" i="20" s="1"/>
  <c r="I153" i="20"/>
  <c r="Q153" i="20" s="1"/>
  <c r="R80" i="20"/>
  <c r="I96" i="20"/>
  <c r="Q96" i="20" s="1"/>
  <c r="I106" i="20"/>
  <c r="Q106" i="20" s="1"/>
  <c r="I138" i="20"/>
  <c r="Q138" i="20" s="1"/>
  <c r="R34" i="20"/>
  <c r="I60" i="20"/>
  <c r="I67" i="20"/>
  <c r="Q67" i="20" s="1"/>
  <c r="I70" i="20"/>
  <c r="Q70" i="20" s="1"/>
  <c r="I86" i="20"/>
  <c r="Q86" i="20" s="1"/>
  <c r="I156" i="20"/>
  <c r="Q156" i="20" s="1"/>
  <c r="R56" i="20"/>
  <c r="R63" i="20"/>
  <c r="I82" i="20"/>
  <c r="Q82" i="20" s="1"/>
  <c r="R102" i="20"/>
  <c r="I105" i="20"/>
  <c r="Q105" i="20" s="1"/>
  <c r="Y110" i="20"/>
  <c r="I112" i="20"/>
  <c r="Q112" i="20" s="1"/>
  <c r="I126" i="20"/>
  <c r="Q126" i="20" s="1"/>
  <c r="I134" i="20"/>
  <c r="Q134" i="20" s="1"/>
  <c r="Y143" i="20"/>
  <c r="Y146" i="20"/>
  <c r="I148" i="20"/>
  <c r="Q148" i="20" s="1"/>
  <c r="R66" i="20"/>
  <c r="I98" i="20"/>
  <c r="Q98" i="20" s="1"/>
  <c r="I108" i="20"/>
  <c r="Q108" i="20" s="1"/>
  <c r="I130" i="20"/>
  <c r="Q130" i="20" s="1"/>
  <c r="I141" i="20"/>
  <c r="Q141" i="20" s="1"/>
  <c r="I4" i="20"/>
  <c r="Q4" i="20" s="1"/>
  <c r="M5" i="20"/>
  <c r="R18" i="20"/>
  <c r="M18" i="20"/>
  <c r="I18" i="20"/>
  <c r="R4" i="20"/>
  <c r="R5" i="20"/>
  <c r="R6" i="20"/>
  <c r="I6" i="20"/>
  <c r="R9" i="20"/>
  <c r="I9" i="20"/>
  <c r="Y16" i="20"/>
  <c r="W16" i="20"/>
  <c r="M6" i="20"/>
  <c r="I3" i="20"/>
  <c r="Q3" i="20" s="1"/>
  <c r="Y5" i="20"/>
  <c r="Y22" i="20"/>
  <c r="W22" i="20"/>
  <c r="M11" i="20"/>
  <c r="I11" i="20"/>
  <c r="R11" i="20"/>
  <c r="Y13" i="20"/>
  <c r="W13" i="20"/>
  <c r="W6" i="20"/>
  <c r="W9" i="20"/>
  <c r="R14" i="20"/>
  <c r="W18" i="20"/>
  <c r="I23" i="20"/>
  <c r="W27" i="20"/>
  <c r="R30" i="20"/>
  <c r="M23" i="20"/>
  <c r="R22" i="20"/>
  <c r="I25" i="20"/>
  <c r="R26" i="20"/>
  <c r="M25" i="20"/>
  <c r="W26" i="20"/>
  <c r="R33" i="20"/>
  <c r="I33" i="20"/>
  <c r="M20" i="20"/>
  <c r="W23" i="20"/>
  <c r="I27" i="20"/>
  <c r="M33" i="20"/>
  <c r="M27" i="20"/>
  <c r="M7" i="20"/>
  <c r="M10" i="20"/>
  <c r="I14" i="20"/>
  <c r="M17" i="20"/>
  <c r="M19" i="20"/>
  <c r="W25" i="20"/>
  <c r="M28" i="20"/>
  <c r="I30" i="20"/>
  <c r="R35" i="20"/>
  <c r="I41" i="20"/>
  <c r="Q41" i="20" s="1"/>
  <c r="Y45" i="20"/>
  <c r="R52" i="20"/>
  <c r="I56" i="20"/>
  <c r="Y60" i="20"/>
  <c r="R64" i="20"/>
  <c r="I68" i="20"/>
  <c r="R76" i="20"/>
  <c r="I80" i="20"/>
  <c r="Q80" i="20" s="1"/>
  <c r="R88" i="20"/>
  <c r="I92" i="20"/>
  <c r="Q92" i="20" s="1"/>
  <c r="R100" i="20"/>
  <c r="I104" i="20"/>
  <c r="Q104" i="20" s="1"/>
  <c r="R112" i="20"/>
  <c r="I116" i="20"/>
  <c r="Q116" i="20" s="1"/>
  <c r="Y120" i="20"/>
  <c r="R124" i="20"/>
  <c r="I128" i="20"/>
  <c r="Q128" i="20" s="1"/>
  <c r="Y132" i="20"/>
  <c r="R136" i="20"/>
  <c r="I140" i="20"/>
  <c r="Q140" i="20" s="1"/>
  <c r="Y144" i="20"/>
  <c r="R148" i="20"/>
  <c r="I152" i="20"/>
  <c r="Q152" i="20" s="1"/>
  <c r="Y156" i="20"/>
  <c r="W34" i="20"/>
  <c r="R36" i="20"/>
  <c r="I42" i="20"/>
  <c r="R53" i="20"/>
  <c r="I57" i="20"/>
  <c r="R65" i="20"/>
  <c r="I69" i="20"/>
  <c r="R77" i="20"/>
  <c r="I81" i="20"/>
  <c r="R89" i="20"/>
  <c r="R101" i="20"/>
  <c r="R113" i="20"/>
  <c r="R125" i="20"/>
  <c r="R137" i="20"/>
  <c r="R149" i="20"/>
  <c r="W36" i="20"/>
  <c r="I44" i="20"/>
  <c r="Q44" i="20" s="1"/>
  <c r="I59" i="20"/>
  <c r="I71" i="20"/>
  <c r="Q71" i="20" s="1"/>
  <c r="R79" i="20"/>
  <c r="I83" i="20"/>
  <c r="Q83" i="20" s="1"/>
  <c r="R91" i="20"/>
  <c r="I95" i="20"/>
  <c r="Q95" i="20" s="1"/>
  <c r="R103" i="20"/>
  <c r="I107" i="20"/>
  <c r="Q107" i="20" s="1"/>
  <c r="R115" i="20"/>
  <c r="I119" i="20"/>
  <c r="Q119" i="20" s="1"/>
  <c r="I131" i="20"/>
  <c r="Q131" i="20" s="1"/>
  <c r="I143" i="20"/>
  <c r="Q143" i="20" s="1"/>
  <c r="I155" i="20"/>
  <c r="Q155" i="20" s="1"/>
  <c r="I46" i="20"/>
  <c r="Q46" i="20" s="1"/>
  <c r="I61" i="20"/>
  <c r="I73" i="20"/>
  <c r="Q73" i="20" s="1"/>
  <c r="I85" i="20"/>
  <c r="I97" i="20"/>
  <c r="Q97" i="20" s="1"/>
  <c r="I109" i="20"/>
  <c r="Q109" i="20" s="1"/>
  <c r="I121" i="20"/>
  <c r="Q121" i="20" s="1"/>
  <c r="I133" i="20"/>
  <c r="Q133" i="20" s="1"/>
  <c r="I145" i="20"/>
  <c r="Q145" i="20" s="1"/>
  <c r="I34" i="20"/>
  <c r="Q34" i="20" s="1"/>
  <c r="I63" i="20"/>
  <c r="I75" i="20"/>
  <c r="Q75" i="20" s="1"/>
  <c r="I87" i="20"/>
  <c r="I99" i="20"/>
  <c r="Q99" i="20" s="1"/>
  <c r="I111" i="20"/>
  <c r="Q111" i="20" s="1"/>
  <c r="I123" i="20"/>
  <c r="Q123" i="20" s="1"/>
  <c r="I135" i="20"/>
  <c r="Q135" i="20" s="1"/>
  <c r="I147" i="20"/>
  <c r="Q147" i="20" s="1"/>
  <c r="I36" i="20"/>
  <c r="Q36" i="20" s="1"/>
  <c r="I53" i="20"/>
  <c r="Q53" i="20" s="1"/>
  <c r="I65" i="20"/>
  <c r="Q65" i="20" s="1"/>
  <c r="I77" i="20"/>
  <c r="Q77" i="20" s="1"/>
  <c r="I89" i="20"/>
  <c r="Q89" i="20" s="1"/>
  <c r="I101" i="20"/>
  <c r="Q101" i="20" s="1"/>
  <c r="I113" i="20"/>
  <c r="Q113" i="20" s="1"/>
  <c r="I125" i="20"/>
  <c r="Q125" i="20" s="1"/>
  <c r="I137" i="20"/>
  <c r="Q137" i="20" s="1"/>
  <c r="I149" i="20"/>
  <c r="Q149" i="20" s="1"/>
  <c r="I78" i="20"/>
  <c r="Q78" i="20" s="1"/>
  <c r="I90" i="20"/>
  <c r="Q90" i="20" s="1"/>
  <c r="I102" i="20"/>
  <c r="Q102" i="20" s="1"/>
  <c r="R41" i="13" l="1"/>
  <c r="R27" i="13"/>
  <c r="R82" i="13"/>
  <c r="Q56" i="20"/>
  <c r="R24" i="13"/>
  <c r="Q84" i="20"/>
  <c r="R89" i="13"/>
  <c r="R50" i="13"/>
  <c r="R83" i="13"/>
  <c r="R81" i="13"/>
  <c r="R26" i="13"/>
  <c r="R25" i="13"/>
  <c r="R85" i="13"/>
  <c r="R58" i="13"/>
  <c r="R104" i="13"/>
  <c r="Q85" i="20"/>
  <c r="R92" i="13"/>
  <c r="R51" i="13"/>
  <c r="R90" i="13"/>
  <c r="R23" i="13"/>
  <c r="Q87" i="20"/>
  <c r="R103" i="13"/>
  <c r="R102" i="13"/>
  <c r="R101" i="13"/>
  <c r="R99" i="13"/>
  <c r="R100" i="13"/>
  <c r="R79" i="13"/>
  <c r="R98" i="13"/>
  <c r="S95" i="13"/>
  <c r="S96" i="13"/>
  <c r="S75" i="13"/>
  <c r="S94" i="13"/>
  <c r="R39" i="13"/>
  <c r="R91" i="13"/>
  <c r="Q81" i="20"/>
  <c r="R88" i="13"/>
  <c r="R78" i="13"/>
  <c r="R87" i="13"/>
  <c r="R59" i="13"/>
  <c r="R86" i="13"/>
  <c r="R67" i="13"/>
  <c r="R84" i="13"/>
  <c r="Q72" i="20"/>
  <c r="R80" i="13"/>
  <c r="R65" i="13"/>
  <c r="R77" i="13"/>
  <c r="Q57" i="20"/>
  <c r="R76" i="13"/>
  <c r="S73" i="13"/>
  <c r="S74" i="13"/>
  <c r="R31" i="13"/>
  <c r="R72" i="13"/>
  <c r="R49" i="13"/>
  <c r="R71" i="13"/>
  <c r="Q58" i="20"/>
  <c r="R70" i="13"/>
  <c r="Q55" i="20"/>
  <c r="R69" i="13"/>
  <c r="Q69" i="20"/>
  <c r="R68" i="13"/>
  <c r="R48" i="13"/>
  <c r="Q68" i="20"/>
  <c r="R66" i="13"/>
  <c r="R42" i="13"/>
  <c r="R64" i="13"/>
  <c r="R35" i="13"/>
  <c r="R63" i="13"/>
  <c r="Q43" i="20"/>
  <c r="R62" i="13"/>
  <c r="Q42" i="20"/>
  <c r="R61" i="13"/>
  <c r="R33" i="13"/>
  <c r="R60" i="13"/>
  <c r="R57" i="13"/>
  <c r="Q33" i="20"/>
  <c r="R56" i="13"/>
  <c r="Q62" i="20"/>
  <c r="R55" i="13"/>
  <c r="Q61" i="20"/>
  <c r="R54" i="13"/>
  <c r="Q60" i="20"/>
  <c r="R53" i="13"/>
  <c r="Q59" i="20"/>
  <c r="R52" i="13"/>
  <c r="R44" i="13"/>
  <c r="Q64" i="20"/>
  <c r="R47" i="13"/>
  <c r="Q63" i="20"/>
  <c r="R46" i="13"/>
  <c r="Q22" i="20"/>
  <c r="S43" i="13"/>
  <c r="S45" i="13"/>
  <c r="R40" i="13"/>
  <c r="R38" i="13"/>
  <c r="Q24" i="20"/>
  <c r="R11" i="13"/>
  <c r="R37" i="13"/>
  <c r="R8" i="20"/>
  <c r="S28" i="13"/>
  <c r="R34" i="13"/>
  <c r="Q32" i="20"/>
  <c r="R36" i="13"/>
  <c r="Q17" i="20"/>
  <c r="R32" i="13"/>
  <c r="Q10" i="20"/>
  <c r="R30" i="13"/>
  <c r="Q9" i="20"/>
  <c r="R29" i="13"/>
  <c r="Q15" i="20"/>
  <c r="R22" i="13"/>
  <c r="R21" i="13"/>
  <c r="Q13" i="20"/>
  <c r="R20" i="13"/>
  <c r="Q35" i="20"/>
  <c r="R19" i="13"/>
  <c r="Q18" i="20"/>
  <c r="R18" i="13"/>
  <c r="Q30" i="20"/>
  <c r="R17" i="13"/>
  <c r="R16" i="13"/>
  <c r="R15" i="13"/>
  <c r="Q28" i="20"/>
  <c r="Q31" i="20"/>
  <c r="R14" i="13"/>
  <c r="Q7" i="20"/>
  <c r="R13" i="13"/>
  <c r="Q14" i="20"/>
  <c r="R12" i="13"/>
  <c r="Q6" i="20"/>
  <c r="R10" i="13"/>
  <c r="Q27" i="20"/>
  <c r="R9" i="13"/>
  <c r="Q21" i="20"/>
  <c r="Q23" i="20"/>
  <c r="Q25" i="20"/>
  <c r="Q12" i="20"/>
  <c r="Q19" i="20"/>
  <c r="Q11" i="20"/>
  <c r="I8" i="20"/>
  <c r="M8" i="20"/>
  <c r="R95" i="13" l="1"/>
  <c r="R96" i="13"/>
  <c r="R75" i="13"/>
  <c r="R94" i="13"/>
  <c r="R73" i="13"/>
  <c r="R74" i="13"/>
  <c r="G22" i="46"/>
  <c r="R43" i="13"/>
  <c r="R45" i="13"/>
  <c r="Q8" i="20"/>
  <c r="R28" i="13"/>
</calcChain>
</file>

<file path=xl/sharedStrings.xml><?xml version="1.0" encoding="utf-8"?>
<sst xmlns="http://schemas.openxmlformats.org/spreadsheetml/2006/main" count="3061" uniqueCount="568">
  <si>
    <t>POLICIA NACIONAL DE COLOMBIA</t>
  </si>
  <si>
    <t>No. TURNO.</t>
  </si>
  <si>
    <t>CONTRATO</t>
  </si>
  <si>
    <t>FECHA RECIBIDO</t>
  </si>
  <si>
    <t>FACTURAS</t>
  </si>
  <si>
    <t>VALOR</t>
  </si>
  <si>
    <t>POLICÍA METROPOLITANA DE POPAYÁN</t>
  </si>
  <si>
    <t>GRUPO CONTRATOS - SEGUIMIENTO CONTRACTUAL</t>
  </si>
  <si>
    <t>NIT</t>
  </si>
  <si>
    <t>ANULADA</t>
  </si>
  <si>
    <t xml:space="preserve"> </t>
  </si>
  <si>
    <t>ELABORACIÓN, EJECUCIÓN Y LIQUIDACIÓN DE CONTRATOS</t>
  </si>
  <si>
    <t>POLICÍA NACIONAL</t>
  </si>
  <si>
    <t>Código: 2BS-FR-0021</t>
  </si>
  <si>
    <t>No. SISCO:</t>
  </si>
  <si>
    <t>CONTRATISTA:.</t>
  </si>
  <si>
    <t>SIIF</t>
  </si>
  <si>
    <t>NOMBRE CONTRATISTA</t>
  </si>
  <si>
    <t>SISCO</t>
  </si>
  <si>
    <t>RECIBIDO SATISFACCIÓN</t>
  </si>
  <si>
    <t>Nº  FACTURAS</t>
  </si>
  <si>
    <t>Nº SAP</t>
  </si>
  <si>
    <t>HOJA DE ENTRADA</t>
  </si>
  <si>
    <t xml:space="preserve">PENDIENTE POR ENTRADAS </t>
  </si>
  <si>
    <t>PENDIENTE POR CORREGIR SAP</t>
  </si>
  <si>
    <t>PENDIENTE POR CORREGIR SIIF</t>
  </si>
  <si>
    <t xml:space="preserve">ELIMINAR </t>
  </si>
  <si>
    <t xml:space="preserve">CONTRATOS </t>
  </si>
  <si>
    <t xml:space="preserve">CONTRATISTA </t>
  </si>
  <si>
    <t xml:space="preserve">SISCO </t>
  </si>
  <si>
    <t>ASIGNACION TURNOS - TRAMITE CUENTAS DE PROVEEDORES 2020</t>
  </si>
  <si>
    <t xml:space="preserve">SUPERVISOR </t>
  </si>
  <si>
    <t xml:space="preserve">UNIDAD </t>
  </si>
  <si>
    <t xml:space="preserve">MEPOY </t>
  </si>
  <si>
    <t>DECAU</t>
  </si>
  <si>
    <t xml:space="preserve">DECAU </t>
  </si>
  <si>
    <t xml:space="preserve">NUSEFA </t>
  </si>
  <si>
    <t xml:space="preserve">REGION </t>
  </si>
  <si>
    <t>Nº CONTRATO</t>
  </si>
  <si>
    <t xml:space="preserve">SOLICITUD </t>
  </si>
  <si>
    <t xml:space="preserve">PETCION DE OFERTA </t>
  </si>
  <si>
    <t xml:space="preserve">CONTRATO MARCO </t>
  </si>
  <si>
    <t xml:space="preserve">PEDIDO </t>
  </si>
  <si>
    <t xml:space="preserve">SERVICIO </t>
  </si>
  <si>
    <t>SI JULIO CESAR MORALES TORO</t>
  </si>
  <si>
    <t>IT JOSE LUIS ALARCON ORTIZ</t>
  </si>
  <si>
    <t>MEPOY</t>
  </si>
  <si>
    <t xml:space="preserve">CT DIANA CAROLINA VINASCO RENDON </t>
  </si>
  <si>
    <t xml:space="preserve">PT FREDDY PINZON </t>
  </si>
  <si>
    <t xml:space="preserve">TOTAL FACTURADO </t>
  </si>
  <si>
    <t xml:space="preserve">TOTAL CONTRATADO </t>
  </si>
  <si>
    <t xml:space="preserve">FACTURAS </t>
  </si>
  <si>
    <t>FECHA SUSCRIP</t>
  </si>
  <si>
    <t>FECHA INICIO</t>
  </si>
  <si>
    <t>FECHA TERMINO</t>
  </si>
  <si>
    <t xml:space="preserve">IT WILLIAN GOMEZ SOTELO </t>
  </si>
  <si>
    <t xml:space="preserve">MY JORGE ARTURO CONTRERAS </t>
  </si>
  <si>
    <t>DIAS 2</t>
  </si>
  <si>
    <t>90-7-20016-21</t>
  </si>
  <si>
    <t>UNIPEP</t>
  </si>
  <si>
    <t>90-7-10001-21</t>
  </si>
  <si>
    <t>Fecha: 12-03-2021</t>
  </si>
  <si>
    <t>PLANILLA ASIGNACIÓN TURNO-TRÁMITE DE CUENTAS</t>
  </si>
  <si>
    <t>Versión:   5</t>
  </si>
  <si>
    <t>Radicado GECOP  No.</t>
  </si>
  <si>
    <t>No. CONTRATO:</t>
  </si>
  <si>
    <t>VALOR PAGO:</t>
  </si>
  <si>
    <t>NUMERO DE RADICADO SIIF:</t>
  </si>
  <si>
    <r>
      <t xml:space="preserve">VALOR </t>
    </r>
    <r>
      <rPr>
        <b/>
        <sz val="9"/>
        <rFont val="Calibri"/>
        <family val="2"/>
      </rPr>
      <t>QUE SE AMORTIZARÁ CON EL PAGO A TRAMITAR :</t>
    </r>
  </si>
  <si>
    <r>
      <t xml:space="preserve">
No. </t>
    </r>
    <r>
      <rPr>
        <b/>
        <sz val="9"/>
        <rFont val="Calibri"/>
        <family val="2"/>
      </rPr>
      <t>FACTURA (S)  O CUENTA DE COBRO</t>
    </r>
  </si>
  <si>
    <t xml:space="preserve">NIT DEL CONTRATISTA: </t>
  </si>
  <si>
    <t>DOCUMENTOS PARA EL TRÁMITE DE CUENTAS</t>
  </si>
  <si>
    <r>
      <t xml:space="preserve">1.   </t>
    </r>
    <r>
      <rPr>
        <sz val="9"/>
        <rFont val="Calibri"/>
        <family val="2"/>
      </rPr>
      <t>EL CONTRATISTA REALIZÓ EL  ENDOSO DE LA FACTURA O CUENTA DE COBRO</t>
    </r>
  </si>
  <si>
    <t>SI _______________</t>
  </si>
  <si>
    <t>NO ______________</t>
  </si>
  <si>
    <r>
      <t xml:space="preserve">2.    </t>
    </r>
    <r>
      <rPr>
        <sz val="9"/>
        <rFont val="Calibri"/>
        <family val="2"/>
      </rPr>
      <t>EL CONTRATISTA SOLICITÓ LA CESIÓN DE DERECHOS ECONÓMICOS DEL CONTRATO</t>
    </r>
  </si>
  <si>
    <r>
      <t xml:space="preserve">3. LA CESIÓN </t>
    </r>
    <r>
      <rPr>
        <sz val="9"/>
        <rFont val="Calibri"/>
        <family val="2"/>
      </rPr>
      <t>DE DERECHOS ECONOMICOS DEL CONTRATO ESTÁ AUTORIZADA POR EL ORDENADOR DEL GASTO</t>
    </r>
  </si>
  <si>
    <t>CUENTA BANCARIA:____________________________________</t>
  </si>
  <si>
    <r>
      <t>5. CONSTANCIA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>DE RECIBIDO EXPEDIDA POR EL SUPERVISOR/COORDINADOR/INTERVENTOR DEL CONTRATO A SATISFACCIÓN (ORIGINAL)</t>
    </r>
  </si>
  <si>
    <t>6. FACTURA ORIGINAL:</t>
  </si>
  <si>
    <r>
      <t xml:space="preserve">7. CERTIFICACIÓN DE APORTES PARAFISCALES VIGENTE,  </t>
    </r>
    <r>
      <rPr>
        <sz val="9"/>
        <rFont val="Calibri"/>
        <family val="2"/>
      </rPr>
      <t xml:space="preserve">DE FECHA:       </t>
    </r>
  </si>
  <si>
    <r>
      <t>10. CONTRATO, ADICIONES, PRÓRROGAS Y/O MODIFICACIONES.</t>
    </r>
    <r>
      <rPr>
        <sz val="9"/>
        <rFont val="Calibri"/>
        <family val="2"/>
      </rPr>
      <t xml:space="preserve"> PUBLICADOS EN SECOP</t>
    </r>
  </si>
  <si>
    <r>
      <t xml:space="preserve">11. COPIA </t>
    </r>
    <r>
      <rPr>
        <sz val="9"/>
        <rFont val="Calibri"/>
        <family val="2"/>
      </rPr>
      <t>FIEL DEL ORIGINAL DEL PAGO DE INDUSTRIA Y CONSTRUCCIÓN FIC, CONTRATOS DE OBRA.</t>
    </r>
  </si>
  <si>
    <r>
      <t>12. ENDOSO DE FACTURAS Y/O CESIÓN DE DERECHOS ECONÓMICOS</t>
    </r>
    <r>
      <rPr>
        <sz val="9"/>
        <rFont val="Calibri"/>
        <family val="2"/>
      </rPr>
      <t>. PUBLICADO EN SECOP</t>
    </r>
  </si>
  <si>
    <r>
      <t xml:space="preserve">13.  CERTIFICACIÓN BANCARIA DEL </t>
    </r>
    <r>
      <rPr>
        <sz val="9"/>
        <rFont val="Calibri"/>
        <family val="2"/>
      </rPr>
      <t>CESIONARIO DEL ENDOSO Y/O CESIÓN DE DERECHOS,  PUBLICADA EN SECOP.</t>
    </r>
  </si>
  <si>
    <r>
      <t xml:space="preserve"> 14.  </t>
    </r>
    <r>
      <rPr>
        <sz val="9"/>
        <rFont val="Calibri"/>
        <family val="2"/>
      </rPr>
      <t>DOCUMENTOS QUE ACREDITAN EL CUMPLIMIENTO DE PAGO APORTES SALUD Y PENSIÓN, REMUNERACIÓN SERVICIOS (ORIGINAL).</t>
    </r>
  </si>
  <si>
    <t xml:space="preserve">PARÁGRAFO 1 ARTíCULO 4  DEL DECRETO 2271 DEL 18 DE JUNIO DE 2009, </t>
  </si>
  <si>
    <t>OBSERVACIONES :  ________________________________________________________________________________________________________________________________________</t>
  </si>
  <si>
    <t>LA CUENTA BANCARIA DEL BENEFICIARIO DEL PAGO SE ENCUENTRA ACTIVA EN SIIF</t>
  </si>
  <si>
    <r>
      <rPr>
        <u/>
        <sz val="9"/>
        <rFont val="Calibri"/>
        <family val="2"/>
      </rPr>
      <t xml:space="preserve">SI </t>
    </r>
    <r>
      <rPr>
        <sz val="9"/>
        <rFont val="Calibri"/>
        <family val="2"/>
      </rPr>
      <t>__X___   NO ____</t>
    </r>
  </si>
  <si>
    <t>FIRMA</t>
  </si>
  <si>
    <t xml:space="preserve">ANALISTA DE CONTRATOS MEPOY </t>
  </si>
  <si>
    <t>ESTE CAMPO APLICA SÓLO PARA LOS CASOS EN QUE SE REALIZA LA DEVOLUCIÓN DE LA FACTURACIÓN  O  CUENTA DE COBRO</t>
  </si>
  <si>
    <t>FIRMA ______________________</t>
  </si>
  <si>
    <t>REQUIERE LA ANULACIÓN DEL TURNO.
SI_________       NO__________</t>
  </si>
  <si>
    <t>MOTIVO DEVOLUCIÓN:  _____________________________________________________________________________________________________________</t>
  </si>
  <si>
    <t>FECHA DE DEVOLUCIÓN: _______________________</t>
  </si>
  <si>
    <t>Nro. RADICADO COMUNICACIÓN OFICIAL DEVOLUCIÓN:____________________________________</t>
  </si>
  <si>
    <t xml:space="preserve">TURNO No.   </t>
  </si>
  <si>
    <t>FECHA PARAFISCALES</t>
  </si>
  <si>
    <t>Responsable Central De Cuentas</t>
  </si>
  <si>
    <t>ALVARO IVAN RIVERA RODRIGUEZ</t>
  </si>
  <si>
    <t>Patrullero</t>
  </si>
  <si>
    <r>
      <t xml:space="preserve"> 4. NÚMERO DEL REGISTRO PRESUPUESTAL</t>
    </r>
    <r>
      <rPr>
        <sz val="9"/>
        <rFont val="Calibri"/>
        <family val="2"/>
      </rPr>
      <t xml:space="preserve"> DEL CONTRATO QUE SOPORTA EL TRÁMITE DE PAGO (REGISTRADO EN SECOP)   </t>
    </r>
  </si>
  <si>
    <t>GECOP</t>
  </si>
  <si>
    <t>X</t>
  </si>
  <si>
    <t>No. REGISTRO  QUIPU  (aplica para DISAN):</t>
  </si>
  <si>
    <t>FECHA DE RECIBIDO :</t>
  </si>
  <si>
    <r>
      <rPr>
        <b/>
        <sz val="9"/>
        <rFont val="Calibri"/>
        <family val="2"/>
      </rPr>
      <t>ENDOSADA A</t>
    </r>
    <r>
      <rPr>
        <sz val="9"/>
        <rFont val="Calibri"/>
        <family val="2"/>
      </rPr>
      <t>:  (RELACIONAR NOMBRE, NIT Y CUENTA BANCARIA DEL TERCERO CESIONARIO BENEFICARIO DEL PAGO)</t>
    </r>
  </si>
  <si>
    <r>
      <t>8. NÚMERO DE PEDIDO SAP DEL  SERVICIO Y/O BIEN:</t>
    </r>
    <r>
      <rPr>
        <sz val="9"/>
        <rFont val="Calibri"/>
        <family val="2"/>
      </rPr>
      <t xml:space="preserve">  </t>
    </r>
  </si>
  <si>
    <r>
      <t>8.1    NÚMERO DE ENTRADA QUIPU DEL  BIEN  (</t>
    </r>
    <r>
      <rPr>
        <sz val="9"/>
        <rFont val="Calibri"/>
        <family val="2"/>
      </rPr>
      <t xml:space="preserve">APLICA PARA DISAN):  </t>
    </r>
  </si>
  <si>
    <r>
      <t xml:space="preserve"> 9. APROBACIÓN DE GARANTÍA, CONTRATO, ADICIÓN O PRÓRROGA </t>
    </r>
    <r>
      <rPr>
        <strike/>
        <sz val="9"/>
        <rFont val="Calibri"/>
        <family val="2"/>
      </rPr>
      <t xml:space="preserve"> </t>
    </r>
    <r>
      <rPr>
        <sz val="9"/>
        <rFont val="Calibri"/>
        <family val="2"/>
      </rPr>
      <t>PUBLICADA EN SECOP</t>
    </r>
  </si>
  <si>
    <t>RCP</t>
  </si>
  <si>
    <t>N/A</t>
  </si>
  <si>
    <t xml:space="preserve">NOMBRE </t>
  </si>
  <si>
    <t xml:space="preserve">VALOR </t>
  </si>
  <si>
    <t xml:space="preserve">RCP </t>
  </si>
  <si>
    <t>LA PREVISORA S A COMPAÑIA DE SEGUROS</t>
  </si>
  <si>
    <t xml:space="preserve">IT GOMEZ SOTELO WILLIAM OSWALDO </t>
  </si>
  <si>
    <t>90-8-10004-21</t>
  </si>
  <si>
    <t>IJ FLAY ZURY MAZABEL CUASQUER</t>
  </si>
  <si>
    <t>90-1-30005-21</t>
  </si>
  <si>
    <t xml:space="preserve">COMUNICADO SUPERVISOR </t>
  </si>
  <si>
    <t>DIAS EJE</t>
  </si>
  <si>
    <t>MAR</t>
  </si>
  <si>
    <t>JUN</t>
  </si>
  <si>
    <t>JUL</t>
  </si>
  <si>
    <t>AGO</t>
  </si>
  <si>
    <t>SEP</t>
  </si>
  <si>
    <t>OCT</t>
  </si>
  <si>
    <t>NOV</t>
  </si>
  <si>
    <t xml:space="preserve">CT FREDY DARIO RODRIGUEZ CERVANTES </t>
  </si>
  <si>
    <t>JUAN CARLOS VEJARANO FERNANDEZ</t>
  </si>
  <si>
    <t>IT ESCGAR MARINO MUÑOZ</t>
  </si>
  <si>
    <t xml:space="preserve">OBJETO </t>
  </si>
  <si>
    <t xml:space="preserve">SUMINISTRO DE COMBUSTIBLE </t>
  </si>
  <si>
    <t xml:space="preserve">ARRENDAMIENTO MAQUINAS </t>
  </si>
  <si>
    <t>MARIA PIEDAD SAVEDRA CALAMBAS</t>
  </si>
  <si>
    <t xml:space="preserve">ARRENDAMIENTO CASINO DECAU </t>
  </si>
  <si>
    <t xml:space="preserve">SI DIEGO FERNANDO ROMO CORTEZ </t>
  </si>
  <si>
    <t>DIA</t>
  </si>
  <si>
    <t>ALERTA ACTA DE LIQUIDACION</t>
  </si>
  <si>
    <t>ALERTA FIN DE CONTRATOS</t>
  </si>
  <si>
    <t>DIAS TOTALES</t>
  </si>
  <si>
    <t>ACTA</t>
  </si>
  <si>
    <t>GS-2021-                                           -MEPOY</t>
  </si>
  <si>
    <t>OC 64651</t>
  </si>
  <si>
    <t xml:space="preserve">IT JULIO CESAR SOLANO COBO </t>
  </si>
  <si>
    <t>90-1-30014-21</t>
  </si>
  <si>
    <t>ARRENDAMIENTO RESTAURANTE DISTRITO DOS DE SANTANDER DE QUILICHAO ASIGANADO EL DEPARTAMENTO DE POLICÍA CAUCA</t>
  </si>
  <si>
    <t>CAROL VIVIANA ILLERA RODRIGUEZ</t>
  </si>
  <si>
    <t>ANA ELCY VIDAL AGREDO</t>
  </si>
  <si>
    <t xml:space="preserve">%PENDIENTE </t>
  </si>
  <si>
    <t>% P.P</t>
  </si>
  <si>
    <t>% PAGADO</t>
  </si>
  <si>
    <t>% FACTURADO</t>
  </si>
  <si>
    <t xml:space="preserve">VALOR PENDIENTE </t>
  </si>
  <si>
    <t>Valor total del contrato u orden de compra</t>
  </si>
  <si>
    <t>Valor total de las entregas</t>
  </si>
  <si>
    <t>Valor total facturado</t>
  </si>
  <si>
    <t>Valor facturado pendiente de pago</t>
  </si>
  <si>
    <t>Valor pagado</t>
  </si>
  <si>
    <t xml:space="preserve">Valor pendiente de entrega </t>
  </si>
  <si>
    <t>%</t>
  </si>
  <si>
    <t>RECIB</t>
  </si>
  <si>
    <t>CONS</t>
  </si>
  <si>
    <t>90-7-10012-21</t>
  </si>
  <si>
    <t>90-8-10013-21</t>
  </si>
  <si>
    <t>90-8-10003-21</t>
  </si>
  <si>
    <t>90-8-10009-21</t>
  </si>
  <si>
    <t>90-2-10007-21</t>
  </si>
  <si>
    <t>90-7-10013-21</t>
  </si>
  <si>
    <t>90-7-10021-21</t>
  </si>
  <si>
    <t>06-2-10126-20</t>
  </si>
  <si>
    <t>SMVP67168</t>
  </si>
  <si>
    <t>38321-38421</t>
  </si>
  <si>
    <t>SULEZ GOMEZ LUIS FERNANDO</t>
  </si>
  <si>
    <t>VIDAL ROJAS Y CIA. S.A.</t>
  </si>
  <si>
    <t>90-7-10018-21</t>
  </si>
  <si>
    <t>90-2-10051-20</t>
  </si>
  <si>
    <t>45921-46021</t>
  </si>
  <si>
    <t>FE19, FE20</t>
  </si>
  <si>
    <t>90-7-10019-21</t>
  </si>
  <si>
    <t>SILVA MUÑOZ IDER</t>
  </si>
  <si>
    <t>MEPOY-2021-</t>
  </si>
  <si>
    <t>90-7-10017-21</t>
  </si>
  <si>
    <t>90-7-10024-21</t>
  </si>
  <si>
    <t>90-7-10010-21</t>
  </si>
  <si>
    <t>90-7-10023-21</t>
  </si>
  <si>
    <t>90-1-10029-21</t>
  </si>
  <si>
    <t>90-1-10030-21</t>
  </si>
  <si>
    <t>ARRENDAMIENTO DE SUBSAESTACION PATIA</t>
  </si>
  <si>
    <t>RIASCOS ROSA INES</t>
  </si>
  <si>
    <t>90-1-10031-21</t>
  </si>
  <si>
    <t>SERVICIO DE ARRENDAMIENTO PARA EL GRUPO DE INCORPORACION CAUCA</t>
  </si>
  <si>
    <t>PROYECTOS Y CONSTRUCCIONES DE OCCIDENTE S.A.</t>
  </si>
  <si>
    <t>90-2-10033-21</t>
  </si>
  <si>
    <t>DINCO</t>
  </si>
  <si>
    <t>MORARCI GROUP S.A.S.</t>
  </si>
  <si>
    <t xml:space="preserve">SERVICIO DE ASEO MEPOY, DECAU Y REGION </t>
  </si>
  <si>
    <t>ASEOS COLOMBIANOS ASEOCOLBA S.A.</t>
  </si>
  <si>
    <t>MEPOY-2021-50</t>
  </si>
  <si>
    <t>SODEXO SERVICIOS DE BENEFICIOS E INCENTIVOS COLOMBIA S.A.S</t>
  </si>
  <si>
    <t>MEPOY-2021-80</t>
  </si>
  <si>
    <t>90-7-10020-21</t>
  </si>
  <si>
    <t xml:space="preserve">IT EDWIN ALEXANDER LOZANO GUERRERO </t>
  </si>
  <si>
    <t>90-8-10025-21</t>
  </si>
  <si>
    <t>OC 72906</t>
  </si>
  <si>
    <t>OC 72947</t>
  </si>
  <si>
    <t xml:space="preserve">SOAT </t>
  </si>
  <si>
    <t>OC 71786</t>
  </si>
  <si>
    <t>90-7-10034-21</t>
  </si>
  <si>
    <t xml:space="preserve">ORDEN DE COMPRA 71753 MEPOY </t>
  </si>
  <si>
    <t>ORDEN DE COMPRA  71753 DECAU</t>
  </si>
  <si>
    <t>ORDEN DE COMPRA  71753 REGION</t>
  </si>
  <si>
    <t>ORDEN DE COMPRA 72946 MEPOY</t>
  </si>
  <si>
    <t>ORDEN DE COMPRA 72946 DECAU</t>
  </si>
  <si>
    <t>ORDEN DE COMPRA 72946 REGION</t>
  </si>
  <si>
    <t>90-6-10028-21</t>
  </si>
  <si>
    <t xml:space="preserve">90-5-10035-21 MEPOY </t>
  </si>
  <si>
    <t xml:space="preserve">90-5-10035-21 DECAU </t>
  </si>
  <si>
    <t>SERVICIO DE CORRESONDENCIA Y MENSAJERIA, APALANCAMIENTO VIGENCIAS FUTURAS</t>
  </si>
  <si>
    <t>SERVICIOS POSTALES NACIONALES S.A</t>
  </si>
  <si>
    <t xml:space="preserve">SI JULIAN ANDRES RODRIGUEZ GARCIA </t>
  </si>
  <si>
    <t xml:space="preserve">PT EDGAR EDUARDO DAZA MENESES </t>
  </si>
  <si>
    <t>90-1-10038-21</t>
  </si>
  <si>
    <t>ARRENDAMIENTO DE UN BIEN INMUEBLE PARA LA UBICAR MIRANDA 6 MIRANDA DECAU</t>
  </si>
  <si>
    <t>DE LA ESPRIELLA GIRONA ANTONIO</t>
  </si>
  <si>
    <t>MEPOY-2021-91</t>
  </si>
  <si>
    <t>90-7-10040-21</t>
  </si>
  <si>
    <t xml:space="preserve">MY EDGAR GARCIA JAIME </t>
  </si>
  <si>
    <t>90-5-10035-21</t>
  </si>
  <si>
    <t>90-7-10036-21</t>
  </si>
  <si>
    <t>90-7-10037-2021</t>
  </si>
  <si>
    <t xml:space="preserve">90-8-10042-21 DECAU </t>
  </si>
  <si>
    <t xml:space="preserve">90-8-10042-21 MEPOY </t>
  </si>
  <si>
    <t>SUMINISTRO DE PAPELERIA, UTILES DE ESCRITORIO Y OFICINA PARA LA MEPOY, DECAU Y SECCIONAL DE INCORPORACIÓN DECAU</t>
  </si>
  <si>
    <t>MEPOY-2021-46</t>
  </si>
  <si>
    <t>90-2-10043-21</t>
  </si>
  <si>
    <t>90-2-10045-21</t>
  </si>
  <si>
    <t>ORDEN DE COMPRA 75500</t>
  </si>
  <si>
    <t>SERVICIO INTEGRAL DE ASEO Y CAFETERIA CON BIENES Y SERVICIOS PARA EL COLEGIO NUSEFA</t>
  </si>
  <si>
    <t>CASALIMPIA S.A.</t>
  </si>
  <si>
    <t>MEPOY-2021-22</t>
  </si>
  <si>
    <t>90-8-10042-21</t>
  </si>
  <si>
    <t xml:space="preserve">PT. JOHN ENEIDER ANACONA BUESAQUILLO </t>
  </si>
  <si>
    <t>90-2-10039-21</t>
  </si>
  <si>
    <t>REDLLANTAS S.A</t>
  </si>
  <si>
    <t>COMPRA DE LLANTAS A TRAVÉS DE ACUERDO MARCO DE PRECIOS LOTE 2 PARA LA POLICÍA METROPOLITANA DE POPAYÁN Y EL DEPARTAMENTO DE POLICÍA CAUCA</t>
  </si>
  <si>
    <t>PT OSCAR FERNANDO MUÑOZ ARGOTI</t>
  </si>
  <si>
    <t>90-7-10047-21</t>
  </si>
  <si>
    <t>ORDEN DE COMPRA 78225</t>
  </si>
  <si>
    <t>COMPRA DE SEGUROS QUE AMPARA DAÑOS COPORALES EN ACCIDENTES DE TRANSITO PARA LA MEPOY</t>
  </si>
  <si>
    <t>MEPOY-2021-98</t>
  </si>
  <si>
    <t>26/102021</t>
  </si>
  <si>
    <t xml:space="preserve">ORDEN DE COMPRA 78211 DECAU </t>
  </si>
  <si>
    <t xml:space="preserve">ORDEN DE COMPRA 78211 MEPOY </t>
  </si>
  <si>
    <t>COMPRA DE LLANTAS PARA LA POLICIA METROPOLITANA DE POPAYAN Y EL DEPARTAMENTO DE POLICIA CUACA PRESUPUESTO 2021 Y 2022</t>
  </si>
  <si>
    <t>ORDEN DE COMPRA 79681 MEPOY</t>
  </si>
  <si>
    <t>ORDEN DE COMPRA 79681 DECAU</t>
  </si>
  <si>
    <t>OC 78211</t>
  </si>
  <si>
    <t>90-6-10027-21</t>
  </si>
  <si>
    <t>OC 78225</t>
  </si>
  <si>
    <t>90-2-10044-21</t>
  </si>
  <si>
    <t>OC 76224</t>
  </si>
  <si>
    <t>90-2-10032-21</t>
  </si>
  <si>
    <t>90-2-10041,21</t>
  </si>
  <si>
    <t>OC 75550</t>
  </si>
  <si>
    <t>90-8-10008-21</t>
  </si>
  <si>
    <t>90-1-30050-21</t>
  </si>
  <si>
    <t xml:space="preserve">ARRENDAMIENTO PELUQUERIA DECAU </t>
  </si>
  <si>
    <t>MANTENIMIENTO DEL EQUIPO AUTOMOTOR DE MOTOCICLETAS, PREVENTIVO Y CORRECTIVO ASIGNADAS A LA MEPOY, DECAU Y REGION 4</t>
  </si>
  <si>
    <t xml:space="preserve">90-7-10054-21 MEPOY </t>
  </si>
  <si>
    <t>90-7-10054-21 DECAU</t>
  </si>
  <si>
    <t xml:space="preserve">90-7-10054-21 REGION </t>
  </si>
  <si>
    <t xml:space="preserve">90-7-10055-21 MEPOY </t>
  </si>
  <si>
    <t>90-7-10055-21 DECAU</t>
  </si>
  <si>
    <t xml:space="preserve">90-7-10055-21 REGION </t>
  </si>
  <si>
    <t>SERVICIO DE MANTENIMIENTO DEL EQUIPO AUTOMOTOR PREVENTIVO Y CORRECTIVO PARA VEHICULOS PARA LA MEPOY, DECAU Y REGION 4</t>
  </si>
  <si>
    <t xml:space="preserve">ORDEN DE COMPRA 79957 </t>
  </si>
  <si>
    <t>COMPRA DE SEGUROS (SOAT - PARQUE AUTOMOTOR) PARA EL DEPARTAMENTO DE POLICIA CUACA</t>
  </si>
  <si>
    <t>06-2-10063-21</t>
  </si>
  <si>
    <t>90-2-10056-21</t>
  </si>
  <si>
    <t>90-7-10053-21</t>
  </si>
  <si>
    <t>90-7-10052-21</t>
  </si>
  <si>
    <t>OC 79513</t>
  </si>
  <si>
    <t>90-2-10051-51</t>
  </si>
  <si>
    <t>OC 79681</t>
  </si>
  <si>
    <t>90-2-10049-21</t>
  </si>
  <si>
    <t>OC 75315</t>
  </si>
  <si>
    <t>OC 81784</t>
  </si>
  <si>
    <t>90-7-10054-21</t>
  </si>
  <si>
    <t>90-7-10055-21</t>
  </si>
  <si>
    <t>90-7-10060-21</t>
  </si>
  <si>
    <t>90-7-10048-21</t>
  </si>
  <si>
    <t xml:space="preserve">MOTOS </t>
  </si>
  <si>
    <t xml:space="preserve">TECNOLOGICOS </t>
  </si>
  <si>
    <t xml:space="preserve">GUADAÑA </t>
  </si>
  <si>
    <t xml:space="preserve">CASCOS </t>
  </si>
  <si>
    <t>VALLAS</t>
  </si>
  <si>
    <t xml:space="preserve">AIRES </t>
  </si>
  <si>
    <t xml:space="preserve">CAMIONES </t>
  </si>
  <si>
    <t>BALANCE DE PAGO PARA EL ACTA NUMERO 02</t>
  </si>
  <si>
    <t>90-7-10061-21</t>
  </si>
  <si>
    <t>SERVICIO DE OUTSOURCING DE IMPRESIÓN Y FOTOCOPIADO DECAU</t>
  </si>
  <si>
    <t>ALEJANDRO CORREA REINA</t>
  </si>
  <si>
    <t>90-1-30016-21</t>
  </si>
  <si>
    <t>RESTAURANTE Y CAFETERÍA HERMANOS AREIZA” NIT 54.257.460-5, CUYO OBJETO ES EL “ARRENDAMIENTO DE INSTALACIONES PARA EL FUNCIONAMIENTO DEL CASINO DE SUBOFICIALES Y CASINO DE OFICIALES, DE LA POLICIA METROPOLITANA DE POPAYÁN, UBICADAS DENTRO DEL COMPLEJO DE POLICÍA IJ. DIEGO MARIA GUERRERO NAVIA</t>
  </si>
  <si>
    <t>NASLY ISABEL MOSQUERA GONZALEZ</t>
  </si>
  <si>
    <t xml:space="preserve">FECHA ENTREGA ACTA LIQUIDACION </t>
  </si>
  <si>
    <t>CDP</t>
  </si>
  <si>
    <t>ENERO</t>
  </si>
  <si>
    <t>FEBRE</t>
  </si>
  <si>
    <t>ABRIL</t>
  </si>
  <si>
    <t>MAYO</t>
  </si>
  <si>
    <t>DICI</t>
  </si>
  <si>
    <t>GS-2022-                                           -MEPOY</t>
  </si>
  <si>
    <t>VALOR CONTRATO</t>
  </si>
  <si>
    <t>VALOR PENDIENTE</t>
  </si>
  <si>
    <t xml:space="preserve">FEMS3126 A FEMS3167 </t>
  </si>
  <si>
    <t>CUENTA DE COBRO 036</t>
  </si>
  <si>
    <t>FEM166511, FEM166934</t>
  </si>
  <si>
    <t>O7-2414</t>
  </si>
  <si>
    <t>FE560</t>
  </si>
  <si>
    <t>FEMS3171 A FEMS3210, FEMS3212 A FEMS3219, FEMS3221 A FEMS3234</t>
  </si>
  <si>
    <t>TMFE2073, TMFE2075, TMFE2077 A TMFE2100, TMFE2102 A TMFE2104</t>
  </si>
  <si>
    <t>FEM166512, FEM166936</t>
  </si>
  <si>
    <t>TMFE1989 A TMFE2069</t>
  </si>
  <si>
    <t>ISM34</t>
  </si>
  <si>
    <t xml:space="preserve">90-8-10042-21 ADICION REGION </t>
  </si>
  <si>
    <t xml:space="preserve">IJ EDWIN ALEXANDER LOZANO GUERRERO </t>
  </si>
  <si>
    <t>ISM35</t>
  </si>
  <si>
    <t>FEM166510, FEM166933</t>
  </si>
  <si>
    <t>CUENTA DE COBRO 005</t>
  </si>
  <si>
    <t>O7-2431</t>
  </si>
  <si>
    <t>90-1-30006-21</t>
  </si>
  <si>
    <t>1001704677-1001704676</t>
  </si>
  <si>
    <t>1001704685-1001704684</t>
  </si>
  <si>
    <t>|</t>
  </si>
  <si>
    <t>FC79753</t>
  </si>
  <si>
    <t>AB56314</t>
  </si>
  <si>
    <t>ISM-36, ISM-37</t>
  </si>
  <si>
    <t>CUENTRA DE COBRO 06</t>
  </si>
  <si>
    <t>CUENTA DE COBRO 037</t>
  </si>
  <si>
    <t>TMFE2106, TMFE2110 A TMFE2145, TMFE2149 A TMFE2216</t>
  </si>
  <si>
    <t>FEMS3255 A FEMS3257, FEMS3260 A FEMS3275</t>
  </si>
  <si>
    <t xml:space="preserve">FACTURADO </t>
  </si>
  <si>
    <t>FEM167517,FEM167945</t>
  </si>
  <si>
    <t>O7-2506</t>
  </si>
  <si>
    <t>70SO72234 A 70SO72254</t>
  </si>
  <si>
    <t>MEPOY-2021-104</t>
  </si>
  <si>
    <t xml:space="preserve">ANDRES VICENTE PANTOJA MESSA </t>
  </si>
  <si>
    <t>4300174442 - 4300174443</t>
  </si>
  <si>
    <t>4300174445-4300174446</t>
  </si>
  <si>
    <t xml:space="preserve">TE EISEN HOWER VARGAS GONZALEZ </t>
  </si>
  <si>
    <t>FE575</t>
  </si>
  <si>
    <t>O7-2505</t>
  </si>
  <si>
    <t xml:space="preserve">90-7-10054-21 TRANSITO </t>
  </si>
  <si>
    <t>AB56816</t>
  </si>
  <si>
    <t xml:space="preserve">TOTAL VIGENCIA FUTURA </t>
  </si>
  <si>
    <t>TOTAL VIGENCIA 2022</t>
  </si>
  <si>
    <t>CONTRATO SUMINISTRO COMPONENTES ELECTRICOS. MATERIALES DE CONSTRUCCION, FERRETERIA, CARPINTERIA, MEPOY-TELEM MEPOY-DECAU</t>
  </si>
  <si>
    <t>ÑAÑEZ MORALES ZANDRA LORENA</t>
  </si>
  <si>
    <t>MEPOY-2022-</t>
  </si>
  <si>
    <t>90-8-10002-22</t>
  </si>
  <si>
    <t xml:space="preserve">90-8-10002-22 REGION </t>
  </si>
  <si>
    <t>SUMINISTRO DE ASEO, LIMPIEZA Y PRODUCTOS DE CAFETERIA, REGI NRO. 4</t>
  </si>
  <si>
    <t>90-7-10003-22 MEPOY</t>
  </si>
  <si>
    <t>90-7-10003-22 DECAU</t>
  </si>
  <si>
    <t xml:space="preserve">90-7-10003-22 REGION </t>
  </si>
  <si>
    <t>SERVICIO DE FUMIGACION INSTALACIONES DE LA REGION NRO 4-METROPOLITANA DE POPAYAN Y DEPARTAMENTO DEL CAUCA</t>
  </si>
  <si>
    <t>LOPEZ DIAZ ELIANA</t>
  </si>
  <si>
    <t>SUMINISTRO DE COMBUSTIBLE GASOLINA Y ACPM. PARA LA REGION NR.4- MEPOY-DECAU</t>
  </si>
  <si>
    <t>INVERSAV S.A</t>
  </si>
  <si>
    <t xml:space="preserve">90-8-10004-22 DECAU </t>
  </si>
  <si>
    <t>COMPRA DE CAJAS ÁLMACENAMIENTO DE EVIDENCIAS BALISTICAS Y RESPIRADORES, PARA LAS SECCIONALES DE INVESTIGACION DE LA METROPOLITANA DE POPAYAN Y DEPARTAMENTO DEL CAUCA</t>
  </si>
  <si>
    <t xml:space="preserve">90-2-10005-22 DECAU </t>
  </si>
  <si>
    <t xml:space="preserve">90-2-10005-22 </t>
  </si>
  <si>
    <t>SERVICIOS DE ALIMENTACION PERSONAL DE APOYO COMICIOS ELECTORALES 2022, A LA METROPOLITANA DE POPAYAN Y DEPARTAMENTO DEL CAUCA</t>
  </si>
  <si>
    <t>HERNANDEZ PINO LUIS GABRIEL</t>
  </si>
  <si>
    <t xml:space="preserve">90-7-10006-22 DECAU </t>
  </si>
  <si>
    <t xml:space="preserve">90-7-10006-22 MEPOY </t>
  </si>
  <si>
    <t>SERVICIOS DE HOSPEDAJE PARA EL PERSONAL DE APOYO COMICIOS ELECTORALES 2022</t>
  </si>
  <si>
    <t xml:space="preserve">90-7-10007-22 DECAU </t>
  </si>
  <si>
    <t xml:space="preserve">90-7-10007-22 MEPOY </t>
  </si>
  <si>
    <t>ADQUISICION DE ELEMENTOS DE PROTECCION PERSONAL Y PRODUCTOS DE ASEO, PARA LOS FUNCIONARIOS DE LA REGIONAL NRO4-MEPOY Y DECAU</t>
  </si>
  <si>
    <t>M.A.S EMPRESARIAL S.M S.A.S</t>
  </si>
  <si>
    <t>ORDEN DE COMPRA 85918</t>
  </si>
  <si>
    <t>ADQUISICION DE ELEMENTOS DE PROTECCION PERSONAL Y PRODUCTOS DE ASEO PARA LOS FUNCIONARIOS DE LA REGIONAL NRO 4 -MEPY Y DECAU</t>
  </si>
  <si>
    <t>SERVICIOS INTEGRADOS S.A.S. Y/O SERINT S.A.S.</t>
  </si>
  <si>
    <t>ADQUISICION DE ELEMENTOS DE PROTECCION PERSONAL Y PRODUCTOS DE ASEO PARA PREVENIR CONTAGIO COVID-19, PARA LOS FUNCIONARIOS DE LA REG NRO 4, MEPOY Y DECAU</t>
  </si>
  <si>
    <t>NACH SOLUCIONES AMBIENTALES E INDUSTRIALES SAS</t>
  </si>
  <si>
    <t>ORDEN DE COMPRA 85887 MEPOY</t>
  </si>
  <si>
    <t>ORDEN DE COMPRA 85887 DECAU</t>
  </si>
  <si>
    <t>SERVICIO INTEGRAL DE ASEO Y CAFETERIA PARA EL GRUPO DE INCORPORACIONES DECAU</t>
  </si>
  <si>
    <t xml:space="preserve">INCORPORACION </t>
  </si>
  <si>
    <t>BRILLASEO S.A.S.</t>
  </si>
  <si>
    <t>ORDEN DE COMPRA  85916</t>
  </si>
  <si>
    <t xml:space="preserve">90-8-10001-22 MEPOY GUBIR </t>
  </si>
  <si>
    <t xml:space="preserve">90-8-10001-22 MEPOY  LOGIS </t>
  </si>
  <si>
    <t>90-8-10001-22 MEPOY TELEM</t>
  </si>
  <si>
    <t xml:space="preserve">90-8-10001-22 DECAU </t>
  </si>
  <si>
    <t>90-8-10001-22 DECAU TELEM</t>
  </si>
  <si>
    <t>IT DIEGO FERNANDO ROMO CORTEZ</t>
  </si>
  <si>
    <t xml:space="preserve">TE DIANA MARCELA NIÑO OLARTE </t>
  </si>
  <si>
    <t xml:space="preserve">TE JHON CAMILO QUIMBIAMBA </t>
  </si>
  <si>
    <t xml:space="preserve">TE PAULA VACA AYALA </t>
  </si>
  <si>
    <t>90-8-10004-22 MEPOY TELEM</t>
  </si>
  <si>
    <t>90-8-10004-22 MEPOY LOGIS</t>
  </si>
  <si>
    <t>90-8-10004-22 DECAU TELEM</t>
  </si>
  <si>
    <t>90-8-10004-22 REGION TELEM</t>
  </si>
  <si>
    <t xml:space="preserve">90-8-10004-22 REGION LOGIS </t>
  </si>
  <si>
    <t xml:space="preserve">PT ELKIN NARVAEZ </t>
  </si>
  <si>
    <t xml:space="preserve">IT MARCOS SEGUNDO OSORIO PATERNINA </t>
  </si>
  <si>
    <t>ODER DE COMPRA 85919 MEPOY</t>
  </si>
  <si>
    <t>ODER DE COMPRA 85919 DECAU</t>
  </si>
  <si>
    <t xml:space="preserve">ODER DE COMPRA 85919 REGION </t>
  </si>
  <si>
    <t>MY CRISTIAN MAURICIO CARVAJAL CARO</t>
  </si>
  <si>
    <t>FEMS3430 A FEMS3491</t>
  </si>
  <si>
    <t>FEMS3378 A FEMS3415, NC154</t>
  </si>
  <si>
    <t>FEMS3495 A FEMS3504</t>
  </si>
  <si>
    <t>FEM167944, FEM167516</t>
  </si>
  <si>
    <t>SE499</t>
  </si>
  <si>
    <t>70SO73673, 70SO73682, 70SO73683, 70SO73692, 70SO73697, 70SO73742 A 70SO73745, 70SO73843 A 70SO73851, 70SO73854, 70SO73855, 70SO73992 A 70SO74088, 70SO74090, 70SO74091, 70SO74095, 70SO74096, 70SO74102 A 70SO74165,  70SO74291  A 70SO74304</t>
  </si>
  <si>
    <t>TMFE2218, TMFE2220 A TMFE2223, TMFE2225, TMFE2227 A TMFE2232, TMFE2234, TMFE2236, TMFE2237, TMFE2239 A TMFE2247</t>
  </si>
  <si>
    <t>1001704686-1001711434</t>
  </si>
  <si>
    <t>1001704689-1001711439</t>
  </si>
  <si>
    <t>13422-13522</t>
  </si>
  <si>
    <t>1001713823-1001713821</t>
  </si>
  <si>
    <t>1001713847-1001713846</t>
  </si>
  <si>
    <t>1001713850-1001713849</t>
  </si>
  <si>
    <t>'FEM167519, FEM167946</t>
  </si>
  <si>
    <t>1001713878-1001713877</t>
  </si>
  <si>
    <t>4300174949-4300174950</t>
  </si>
  <si>
    <t>1001714136-1001714135</t>
  </si>
  <si>
    <t>1001714139-1001714137</t>
  </si>
  <si>
    <t>4200272603-4200272606</t>
  </si>
  <si>
    <t>1001714141-1001714140</t>
  </si>
  <si>
    <t>4200272607-4200272608</t>
  </si>
  <si>
    <t>4300174953-4300174954</t>
  </si>
  <si>
    <t>1001714202-1001714200</t>
  </si>
  <si>
    <t>ISM-38,  ISM-40</t>
  </si>
  <si>
    <t>FEM169167, FEM169316</t>
  </si>
  <si>
    <t>1001715812-1001715809</t>
  </si>
  <si>
    <t>CUENTA DE COBRO 007</t>
  </si>
  <si>
    <t>CR CARLOS HERVIN MONTAÑEZ PUENTES</t>
  </si>
  <si>
    <t xml:space="preserve">90-7-10055-21 TRANSITO </t>
  </si>
  <si>
    <t>CUENTA DE COBRO 038</t>
  </si>
  <si>
    <t xml:space="preserve">90-5-10035-21 REGION ADICION </t>
  </si>
  <si>
    <t>ISM-39</t>
  </si>
  <si>
    <t xml:space="preserve">RECURSO </t>
  </si>
  <si>
    <t>CSF</t>
  </si>
  <si>
    <t>TMFE2253 A TMFE2276, TMFE2278 A TMFE2333</t>
  </si>
  <si>
    <t>RECURSO 16</t>
  </si>
  <si>
    <t>SSF</t>
  </si>
  <si>
    <t>FEL15294</t>
  </si>
  <si>
    <t>FE596</t>
  </si>
  <si>
    <t>PRESTACION DE SERVICIOS TRABAJADORA SOCIAL CON DESTINO A INCORPORACIONES DEPARTAMENTO DEL CAUCA</t>
  </si>
  <si>
    <t>90-7-20003-22</t>
  </si>
  <si>
    <t>TRULLO ANAYA MAYERLING ALEJANDRA</t>
  </si>
  <si>
    <t>CUENTA DE COBRO 01</t>
  </si>
  <si>
    <t>07-500024</t>
  </si>
  <si>
    <t xml:space="preserve">MY WILMER SANDOVAL MONTAÑO </t>
  </si>
  <si>
    <t xml:space="preserve">ESMAD DECAU </t>
  </si>
  <si>
    <t>FEMS3749 A FEMS3754</t>
  </si>
  <si>
    <t>90-7-10055-21 DECAU ADICION 1</t>
  </si>
  <si>
    <t>90-7-10055-21 ESMAD ADICION 1</t>
  </si>
  <si>
    <t>90-7-10055-21 MEPOY ADICION 1</t>
  </si>
  <si>
    <t>FEPP175</t>
  </si>
  <si>
    <t>FEPP181</t>
  </si>
  <si>
    <t>FEM169166, FEM169315</t>
  </si>
  <si>
    <t>ISM-42</t>
  </si>
  <si>
    <t>AB57400</t>
  </si>
  <si>
    <t>FEPP179</t>
  </si>
  <si>
    <t>FEMS3755 A FEMS3764</t>
  </si>
  <si>
    <t>1001722978-1001722976</t>
  </si>
  <si>
    <t>1001723028-1001723025</t>
  </si>
  <si>
    <t>90-7-10006-22</t>
  </si>
  <si>
    <t>09-7-10007-22</t>
  </si>
  <si>
    <t>SUMINISTRO DE VIVERES PARA EL PERSONAL ADSCRITO A LA POLICIA METROPOLITANA DE POPAYAN- DECAU Y GRUPOS DE APOYO</t>
  </si>
  <si>
    <t>MUÑOZ ESCOBAR ELIZABETH CRISTINA</t>
  </si>
  <si>
    <t xml:space="preserve">MY GUSTAVO ALEJANDRO SANCHEZ MORALES </t>
  </si>
  <si>
    <t>90-8-10008-22 MEPOY</t>
  </si>
  <si>
    <t xml:space="preserve">90-8-10008-22 DECAU </t>
  </si>
  <si>
    <t xml:space="preserve"> SERVICIO DE MANTENIMIENTO CORRECTIVO A TODO COSTO PARA LOS EQUIPOS DE COMPUTO DE LA REG.4-MEPOY-DECAU</t>
  </si>
  <si>
    <t>ROA ROA DIEGO SALOMON</t>
  </si>
  <si>
    <t xml:space="preserve">TE JOHN CAMILO QUIMBIAMBA </t>
  </si>
  <si>
    <t xml:space="preserve"> 90-7-10009-22 MEPOY</t>
  </si>
  <si>
    <t xml:space="preserve"> 90-7-10009-22 DECAU</t>
  </si>
  <si>
    <t xml:space="preserve"> 90-7-10009-22 REGION </t>
  </si>
  <si>
    <t xml:space="preserve">COMPRA DE COLCHONETAS PARA LA POLICÍA METROPOLITANA DE POPAYÁN Y DEPARTAMENTO DE POLICÍA CAUCA	</t>
  </si>
  <si>
    <t>GRUPO FENIX CONSULTORES Y PROMOTORES SAS</t>
  </si>
  <si>
    <t>90-2-10010-22 DECAU</t>
  </si>
  <si>
    <t xml:space="preserve">90-2-10010-22 MEPOY </t>
  </si>
  <si>
    <t xml:space="preserve">SI WILMER STID BUITRAGO LEYTON </t>
  </si>
  <si>
    <t>SERVICIO DE ALIMENTACION Y REFRIGERIOS PARA EL PERSONAL ADSCRITO A LA REG. NRO.4- DECAU Y METROPOLITANA DE POPAYAN</t>
  </si>
  <si>
    <t>90-7-10011-22 MEPOY</t>
  </si>
  <si>
    <t>90-7-10011-22 DECAU</t>
  </si>
  <si>
    <t xml:space="preserve">90-7-10011-22 REGION </t>
  </si>
  <si>
    <t>VALENCIA CASTRILLON LILIANA</t>
  </si>
  <si>
    <t xml:space="preserve">TE PAULA ANDREA VACA AYALA </t>
  </si>
  <si>
    <t>ORDEN DE COMPRA 88340</t>
  </si>
  <si>
    <t>ADQUISICION DE SEGUROS OBLIGATORIOS QUE AMPARA DAÑOS CORPORALES CAUSADOS POR ACCIDENTES DE TRANSITO SOAT</t>
  </si>
  <si>
    <t>MEPOY-2022-74</t>
  </si>
  <si>
    <t xml:space="preserve"> JUEGOS DE MESA ATRACES DE LA TIENDA VIRTUAL, PARA EL DEPARTAMENTO DE POLICIA CAUCA</t>
  </si>
  <si>
    <t xml:space="preserve">ORDEN DE COMPRA 88935 DECAU </t>
  </si>
  <si>
    <t>ORDEN DE COMPRA 88935</t>
  </si>
  <si>
    <t>PANAMERICANA LIBRERIA Y PAPELERIA SA</t>
  </si>
  <si>
    <t>MEPOY-2022-26</t>
  </si>
  <si>
    <t xml:space="preserve">IT GADIMIR DAVID ROSERO ROMO </t>
  </si>
  <si>
    <t>FEMS3693 A FEMS3703, FEMS3705 A FEMS3729, FEMS3731 A FEMS3745</t>
  </si>
  <si>
    <t>FEMS3791 A FEMS3839</t>
  </si>
  <si>
    <t>1001732573-1001732572</t>
  </si>
  <si>
    <t>TMFE2335, TMFE2337 A TMFE2342, TMFE2346, TMFE2348</t>
  </si>
  <si>
    <t>CUENTA DE COBRO 39</t>
  </si>
  <si>
    <t xml:space="preserve">90-8-10042-21 NUSEFA </t>
  </si>
  <si>
    <t>ISM-45</t>
  </si>
  <si>
    <t>ISM-44</t>
  </si>
  <si>
    <t>TMFE2351 A TMFE2402</t>
  </si>
  <si>
    <t>FE617</t>
  </si>
  <si>
    <t>CUENTA DE COBRO 02</t>
  </si>
  <si>
    <t>FEL5840</t>
  </si>
  <si>
    <t>CUENTA DE COBRO 08</t>
  </si>
  <si>
    <t>FEPP178, NCR43</t>
  </si>
  <si>
    <t>1001734674-1001734673</t>
  </si>
  <si>
    <t>FEMS4005 A FEMS4020, FEMS4023 A FEMS4043</t>
  </si>
  <si>
    <t>FEMS4103</t>
  </si>
  <si>
    <t>1001735228-1001735224</t>
  </si>
  <si>
    <t xml:space="preserve">70SO77800, 70SO77802, 70SO77804 A 70SO77805, 70SO77809 A 70SO77813, 70SO77817, 70SO77823, 70SO77858 </t>
  </si>
  <si>
    <t>70SO82808 A 70SO82826, 70SO82828, 70SO82830 A 70SO82832, 70SO82834 A 70SO82849, 70SO82851 A 70SO82854, 70SO82856, 70SO82858, 70SO82861 A 70SO82862, 70SO82865, 70SO82867 A 70SO82869, 70SO82871, 70SO82872, 70SO82877 A 70SO82880, 70SO82882, 70SO82883, 70SO82886, 70SO82887, 70SO82889 A 70SO83010, 70SO83030 A 70SO83032, 70SO83034 A 70SO83037, 70SO83041 A 70SO83044, 70SO83046 A 70SO83056, 70SO83058 A 70SO83061, 70SO83063 A 70SO83073, 70SO83075, 70SO83077, 70SO83083, 70SO83096, 70SO83098, 70SO83117, 70SO83118, 70SO83121, 70SO83122, 70SO83127, 70SO83133, 70SO83588</t>
  </si>
  <si>
    <t xml:space="preserve">  </t>
  </si>
  <si>
    <t xml:space="preserve">ANULADO POR FALTA DE REQUISITOS </t>
  </si>
  <si>
    <t>1001740944-1001740943</t>
  </si>
  <si>
    <t>1001740949-1001740948</t>
  </si>
  <si>
    <t>4300175835-4300175837</t>
  </si>
  <si>
    <t>1001741005-1001741004</t>
  </si>
  <si>
    <t>FEMS4044 A FEMS4052, FEMS4055 A FEMS4059, FEMS4061 A FEMS4064, FEMS4066 A FEMS4068, FEMS4070 A FEMS4079, FEMS4081 A FEMS4083, FEMS4086 A FEMS4087</t>
  </si>
  <si>
    <t>1001741138-1001741137</t>
  </si>
  <si>
    <t>FEMS4089 A FEMS4090, FEMS4092 A FEMS4096</t>
  </si>
  <si>
    <t>1001741142-1001741141</t>
  </si>
  <si>
    <t>07-500023, 07-500153</t>
  </si>
  <si>
    <t>4300175851-4300175852</t>
  </si>
  <si>
    <t>1001741146-1001741146</t>
  </si>
  <si>
    <t>AB57908</t>
  </si>
  <si>
    <t>FEIN3734</t>
  </si>
  <si>
    <t>90-7-10004-22</t>
  </si>
  <si>
    <t>TMFE2403 A TMFE2413, TMFE2415</t>
  </si>
  <si>
    <t>90-8-10008-22</t>
  </si>
  <si>
    <t>FEM170997, FEM170993, FEM170108</t>
  </si>
  <si>
    <t>CUYO OBJETO ES SUMINISTRO DE COMBUSTIBLE (GASOLINA-ACPM), PARA EL PARQUE AUTOMOTOR DE LA REG Nro.4, DECAU-MEPOY-UPRES DESAP</t>
  </si>
  <si>
    <t>ORDEN DE COMPRA  71753 MEPOY ADICION</t>
  </si>
  <si>
    <t>ORDEN DE COMPRA  71753 DECAU ADICION</t>
  </si>
  <si>
    <t xml:space="preserve">ORDEN DE COMPRA  71753 REGION ADICION </t>
  </si>
  <si>
    <t>25522-25622</t>
  </si>
  <si>
    <t>07-500155</t>
  </si>
  <si>
    <t>OC 85916</t>
  </si>
  <si>
    <t>4200275398-4200275399</t>
  </si>
  <si>
    <t>1001742903-1001742899</t>
  </si>
  <si>
    <t>4200275411-4200275421</t>
  </si>
  <si>
    <t>1001743102-1001743096</t>
  </si>
  <si>
    <t xml:space="preserve">anulada </t>
  </si>
  <si>
    <t>4200275434-4200275436</t>
  </si>
  <si>
    <t>1001743451-1001743438</t>
  </si>
  <si>
    <t>4200275438-4200275443</t>
  </si>
  <si>
    <t>1001743520-1001743516</t>
  </si>
  <si>
    <t>FEM17333</t>
  </si>
  <si>
    <t>07500154, 07500022</t>
  </si>
  <si>
    <t>EMFE23121, EMFE23728, EMFE24080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</si>
</sst>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dd\-mm\-yy;@"/>
    <numFmt numFmtId="167" formatCode="00#"/>
    <numFmt numFmtId="168" formatCode="_(* #,##0.00_);_(* \(#,##0.00\);_(* &quot;-&quot;??_);_(@_)"/>
    <numFmt numFmtId="169" formatCode="_-* #,##0_-;\-* #,##0_-;_-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9"/>
      <name val="Lucida Sans Unicode"/>
      <family val="2"/>
    </font>
    <font>
      <b/>
      <sz val="9"/>
      <color rgb="FFFF00FF"/>
      <name val="Lucida Sans Unicode"/>
      <family val="2"/>
    </font>
    <font>
      <sz val="9"/>
      <name val="Lucida Sans Unicode"/>
      <family val="2"/>
    </font>
    <font>
      <b/>
      <sz val="9"/>
      <color rgb="FFFF0000"/>
      <name val="Arial"/>
      <family val="2"/>
    </font>
    <font>
      <b/>
      <sz val="9"/>
      <color rgb="FF0070C0"/>
      <name val="Antique Olive"/>
      <family val="2"/>
    </font>
    <font>
      <sz val="9"/>
      <color rgb="FFFF00FF"/>
      <name val="Lucida Sans Unicode"/>
      <family val="2"/>
    </font>
    <font>
      <sz val="9"/>
      <color rgb="FFFF0000"/>
      <name val="Arial"/>
      <family val="2"/>
    </font>
    <font>
      <sz val="9"/>
      <color rgb="FFFF0000"/>
      <name val="Lucida Sans Unicode"/>
      <family val="2"/>
    </font>
    <font>
      <b/>
      <sz val="9"/>
      <name val="Arial"/>
      <family val="2"/>
    </font>
    <font>
      <sz val="9"/>
      <color theme="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u/>
      <sz val="9"/>
      <name val="Calibri"/>
      <family val="2"/>
      <scheme val="minor"/>
    </font>
    <font>
      <u/>
      <sz val="9"/>
      <name val="Calibri"/>
      <family val="2"/>
    </font>
    <font>
      <strike/>
      <sz val="9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trike/>
      <sz val="9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01F1E"/>
      <name val="Arial"/>
      <family val="2"/>
    </font>
    <font>
      <b/>
      <sz val="9"/>
      <color rgb="FFFF00FF"/>
      <name val="Arial"/>
      <family val="2"/>
    </font>
    <font>
      <b/>
      <sz val="9"/>
      <color rgb="FF0070C0"/>
      <name val="Arial"/>
      <family val="2"/>
    </font>
    <font>
      <sz val="9"/>
      <color rgb="FFFF00FF"/>
      <name val="Arial"/>
      <family val="2"/>
    </font>
    <font>
      <b/>
      <sz val="9"/>
      <name val="Antique Olive"/>
      <family val="2"/>
    </font>
    <font>
      <b/>
      <sz val="13.5"/>
      <color rgb="FF000080"/>
      <name val="Arial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rgb="FF33333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33" applyNumberFormat="0" applyFill="0" applyAlignment="0" applyProtection="0"/>
    <xf numFmtId="0" fontId="55" fillId="0" borderId="34" applyNumberFormat="0" applyFill="0" applyAlignment="0" applyProtection="0"/>
    <xf numFmtId="0" fontId="56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57" fillId="8" borderId="0" applyNumberFormat="0" applyBorder="0" applyAlignment="0" applyProtection="0"/>
    <xf numFmtId="0" fontId="58" fillId="9" borderId="0" applyNumberFormat="0" applyBorder="0" applyAlignment="0" applyProtection="0"/>
    <xf numFmtId="0" fontId="59" fillId="10" borderId="0" applyNumberFormat="0" applyBorder="0" applyAlignment="0" applyProtection="0"/>
    <xf numFmtId="0" fontId="60" fillId="11" borderId="36" applyNumberFormat="0" applyAlignment="0" applyProtection="0"/>
    <xf numFmtId="0" fontId="61" fillId="12" borderId="37" applyNumberFormat="0" applyAlignment="0" applyProtection="0"/>
    <xf numFmtId="0" fontId="62" fillId="12" borderId="36" applyNumberFormat="0" applyAlignment="0" applyProtection="0"/>
    <xf numFmtId="0" fontId="63" fillId="0" borderId="38" applyNumberFormat="0" applyFill="0" applyAlignment="0" applyProtection="0"/>
    <xf numFmtId="0" fontId="64" fillId="13" borderId="39" applyNumberFormat="0" applyAlignment="0" applyProtection="0"/>
    <xf numFmtId="0" fontId="65" fillId="0" borderId="0" applyNumberFormat="0" applyFill="0" applyBorder="0" applyAlignment="0" applyProtection="0"/>
    <xf numFmtId="0" fontId="1" fillId="14" borderId="40" applyNumberFormat="0" applyFont="0" applyAlignment="0" applyProtection="0"/>
    <xf numFmtId="0" fontId="66" fillId="0" borderId="0" applyNumberFormat="0" applyFill="0" applyBorder="0" applyAlignment="0" applyProtection="0"/>
    <xf numFmtId="0" fontId="43" fillId="0" borderId="41" applyNumberFormat="0" applyFill="0" applyAlignment="0" applyProtection="0"/>
    <xf numFmtId="0" fontId="6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6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6">
    <xf numFmtId="0" fontId="0" fillId="0" borderId="0" xfId="0"/>
    <xf numFmtId="43" fontId="0" fillId="0" borderId="0" xfId="1" applyFon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/>
    <xf numFmtId="43" fontId="20" fillId="0" borderId="0" xfId="1" applyFont="1" applyFill="1" applyAlignment="1" applyProtection="1">
      <alignment horizontal="center"/>
      <protection locked="0"/>
    </xf>
    <xf numFmtId="0" fontId="21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1" applyNumberFormat="1" applyFont="1" applyFill="1" applyAlignment="1" applyProtection="1">
      <protection locked="0"/>
    </xf>
    <xf numFmtId="166" fontId="20" fillId="0" borderId="0" xfId="0" applyNumberFormat="1" applyFont="1" applyFill="1" applyAlignment="1" applyProtection="1">
      <alignment horizontal="right"/>
      <protection locked="0"/>
    </xf>
    <xf numFmtId="43" fontId="20" fillId="0" borderId="0" xfId="1" applyFont="1" applyFill="1" applyBorder="1" applyAlignment="1" applyProtection="1">
      <protection locked="0"/>
    </xf>
    <xf numFmtId="0" fontId="20" fillId="0" borderId="0" xfId="1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43" fontId="6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24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0" xfId="1" applyFont="1" applyFill="1" applyProtection="1"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15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quotePrefix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15" fontId="7" fillId="0" borderId="1" xfId="0" applyNumberFormat="1" applyFont="1" applyFill="1" applyBorder="1" applyAlignment="1" applyProtection="1">
      <alignment horizontal="center" vertical="center"/>
      <protection locked="0"/>
    </xf>
    <xf numFmtId="43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27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0" fontId="27" fillId="0" borderId="1" xfId="0" applyFont="1" applyFill="1" applyBorder="1" applyProtection="1">
      <protection locked="0"/>
    </xf>
    <xf numFmtId="0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43" fontId="4" fillId="0" borderId="0" xfId="1" applyFont="1" applyFill="1" applyProtection="1">
      <protection locked="0"/>
    </xf>
    <xf numFmtId="0" fontId="4" fillId="0" borderId="0" xfId="1" applyNumberFormat="1" applyFont="1" applyFill="1" applyProtection="1"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9" fontId="17" fillId="0" borderId="0" xfId="8" applyFont="1" applyAlignment="1" applyProtection="1">
      <alignment horizontal="center" vertical="center"/>
      <protection locked="0"/>
    </xf>
    <xf numFmtId="43" fontId="17" fillId="0" borderId="0" xfId="1" applyFont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43" fontId="19" fillId="0" borderId="0" xfId="1" applyFont="1" applyFill="1" applyProtection="1">
      <protection locked="0"/>
    </xf>
    <xf numFmtId="43" fontId="18" fillId="0" borderId="0" xfId="1" applyFont="1" applyFill="1" applyAlignment="1" applyProtection="1">
      <protection locked="0"/>
    </xf>
    <xf numFmtId="43" fontId="25" fillId="0" borderId="0" xfId="1" applyFont="1" applyFill="1" applyAlignment="1" applyProtection="1">
      <protection locked="0"/>
    </xf>
    <xf numFmtId="43" fontId="20" fillId="0" borderId="0" xfId="1" applyFont="1" applyFill="1" applyAlignment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alignment horizontal="right"/>
      <protection locked="0"/>
    </xf>
    <xf numFmtId="43" fontId="23" fillId="0" borderId="0" xfId="1" applyFont="1" applyFill="1" applyAlignment="1" applyProtection="1">
      <alignment horizontal="center"/>
      <protection locked="0"/>
    </xf>
    <xf numFmtId="167" fontId="26" fillId="0" borderId="0" xfId="0" applyNumberFormat="1" applyFont="1" applyFill="1" applyAlignment="1" applyProtection="1">
      <protection locked="0"/>
    </xf>
    <xf numFmtId="167" fontId="20" fillId="0" borderId="0" xfId="0" applyNumberFormat="1" applyFont="1" applyFill="1" applyAlignment="1" applyProtection="1">
      <protection locked="0"/>
    </xf>
    <xf numFmtId="43" fontId="18" fillId="0" borderId="0" xfId="1" applyFont="1" applyFill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6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3" fontId="4" fillId="0" borderId="0" xfId="1" applyFont="1" applyFill="1" applyAlignment="1" applyProtection="1">
      <alignment horizontal="center" vertical="center"/>
      <protection locked="0"/>
    </xf>
    <xf numFmtId="43" fontId="4" fillId="0" borderId="0" xfId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14" fontId="1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/>
    <xf numFmtId="168" fontId="1" fillId="0" borderId="0" xfId="9" applyFont="1"/>
    <xf numFmtId="14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21" fillId="0" borderId="0" xfId="1" applyNumberFormat="1" applyFont="1" applyFill="1" applyBorder="1" applyAlignment="1" applyProtection="1">
      <alignment horizontal="center"/>
      <protection locked="0"/>
    </xf>
    <xf numFmtId="14" fontId="22" fillId="0" borderId="0" xfId="1" applyNumberFormat="1" applyFont="1" applyFill="1" applyAlignment="1" applyProtection="1">
      <protection locked="0"/>
    </xf>
    <xf numFmtId="14" fontId="20" fillId="0" borderId="0" xfId="1" applyNumberFormat="1" applyFont="1" applyFill="1" applyBorder="1" applyAlignment="1" applyProtection="1">
      <protection locked="0"/>
    </xf>
    <xf numFmtId="14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24" fillId="0" borderId="1" xfId="1" applyNumberFormat="1" applyFont="1" applyFill="1" applyBorder="1" applyAlignment="1" applyProtection="1">
      <alignment horizontal="center" vertical="center"/>
      <protection locked="0"/>
    </xf>
    <xf numFmtId="14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0" xfId="1" applyNumberFormat="1" applyFont="1" applyFill="1" applyProtection="1">
      <protection locked="0"/>
    </xf>
    <xf numFmtId="0" fontId="8" fillId="0" borderId="0" xfId="0" applyFont="1" applyAlignment="1" applyProtection="1">
      <alignment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0" borderId="1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12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8" xfId="0" applyFont="1" applyBorder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10" xfId="0" applyFont="1" applyBorder="1" applyAlignment="1" applyProtection="1">
      <alignment wrapText="1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34" fillId="0" borderId="8" xfId="0" applyFont="1" applyBorder="1" applyProtection="1">
      <protection hidden="1"/>
    </xf>
    <xf numFmtId="14" fontId="8" fillId="0" borderId="8" xfId="0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5" fillId="0" borderId="19" xfId="0" applyFont="1" applyBorder="1" applyProtection="1">
      <protection hidden="1"/>
    </xf>
    <xf numFmtId="0" fontId="34" fillId="0" borderId="19" xfId="0" applyFont="1" applyBorder="1" applyProtection="1">
      <protection hidden="1"/>
    </xf>
    <xf numFmtId="0" fontId="34" fillId="0" borderId="0" xfId="0" applyFont="1" applyProtection="1"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8" fillId="0" borderId="12" xfId="0" applyFont="1" applyBorder="1" applyProtection="1">
      <protection hidden="1"/>
    </xf>
    <xf numFmtId="0" fontId="4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34" fillId="0" borderId="12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41" fillId="0" borderId="12" xfId="0" applyFont="1" applyBorder="1" applyProtection="1">
      <protection hidden="1"/>
    </xf>
    <xf numFmtId="0" fontId="34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11" fillId="0" borderId="12" xfId="0" applyFont="1" applyBorder="1" applyProtection="1">
      <protection hidden="1"/>
    </xf>
    <xf numFmtId="0" fontId="36" fillId="0" borderId="7" xfId="0" applyFont="1" applyBorder="1" applyProtection="1">
      <protection hidden="1"/>
    </xf>
    <xf numFmtId="0" fontId="5" fillId="0" borderId="8" xfId="0" applyFont="1" applyBorder="1" applyAlignment="1" applyProtection="1">
      <alignment horizontal="left"/>
      <protection hidden="1"/>
    </xf>
    <xf numFmtId="0" fontId="5" fillId="0" borderId="9" xfId="0" applyFont="1" applyBorder="1" applyProtection="1">
      <protection hidden="1"/>
    </xf>
    <xf numFmtId="0" fontId="37" fillId="0" borderId="0" xfId="0" applyFont="1" applyProtection="1">
      <protection hidden="1"/>
    </xf>
    <xf numFmtId="0" fontId="40" fillId="0" borderId="7" xfId="0" applyFont="1" applyBorder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2" xfId="0" applyFont="1" applyBorder="1" applyAlignment="1" applyProtection="1">
      <alignment horizontal="left" wrapText="1"/>
      <protection hidden="1"/>
    </xf>
    <xf numFmtId="0" fontId="14" fillId="0" borderId="6" xfId="0" applyFont="1" applyBorder="1" applyAlignment="1" applyProtection="1">
      <alignment horizontal="left" wrapText="1"/>
      <protection hidden="1"/>
    </xf>
    <xf numFmtId="0" fontId="14" fillId="0" borderId="11" xfId="0" applyFont="1" applyBorder="1" applyAlignment="1" applyProtection="1">
      <alignment horizontal="left" wrapText="1"/>
      <protection hidden="1"/>
    </xf>
    <xf numFmtId="0" fontId="29" fillId="0" borderId="12" xfId="0" applyFont="1" applyBorder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8" fillId="0" borderId="10" xfId="0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wrapText="1"/>
      <protection hidden="1"/>
    </xf>
    <xf numFmtId="0" fontId="8" fillId="0" borderId="0" xfId="0" applyFont="1" applyProtection="1"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Protection="1">
      <protection hidden="1"/>
    </xf>
    <xf numFmtId="0" fontId="0" fillId="7" borderId="16" xfId="0" applyFont="1" applyFill="1" applyBorder="1" applyAlignment="1" applyProtection="1">
      <alignment horizontal="center" vertical="center"/>
      <protection locked="0"/>
    </xf>
    <xf numFmtId="0" fontId="29" fillId="5" borderId="16" xfId="0" applyFont="1" applyFill="1" applyBorder="1" applyAlignment="1" applyProtection="1">
      <alignment horizontal="center" vertical="center" wrapText="1"/>
      <protection locked="0"/>
    </xf>
    <xf numFmtId="0" fontId="30" fillId="5" borderId="16" xfId="0" applyFont="1" applyFill="1" applyBorder="1" applyAlignment="1" applyProtection="1">
      <alignment horizontal="center" vertical="center" wrapText="1"/>
      <protection locked="0"/>
    </xf>
    <xf numFmtId="0" fontId="31" fillId="5" borderId="16" xfId="0" applyFont="1" applyFill="1" applyBorder="1" applyAlignment="1" applyProtection="1">
      <alignment horizontal="center" vertical="center" wrapText="1"/>
      <protection locked="0"/>
    </xf>
    <xf numFmtId="9" fontId="29" fillId="5" borderId="16" xfId="8" applyNumberFormat="1" applyFont="1" applyFill="1" applyBorder="1" applyAlignment="1" applyProtection="1">
      <alignment horizontal="center" vertical="center" wrapText="1"/>
      <protection locked="0"/>
    </xf>
    <xf numFmtId="43" fontId="29" fillId="5" borderId="16" xfId="1" applyNumberFormat="1" applyFont="1" applyFill="1" applyBorder="1" applyAlignment="1" applyProtection="1">
      <alignment horizontal="center" vertical="center" wrapText="1"/>
      <protection locked="0"/>
    </xf>
    <xf numFmtId="14" fontId="29" fillId="5" borderId="16" xfId="0" applyNumberFormat="1" applyFont="1" applyFill="1" applyBorder="1" applyAlignment="1" applyProtection="1">
      <alignment horizontal="center" vertical="center" wrapText="1"/>
      <protection locked="0"/>
    </xf>
    <xf numFmtId="14" fontId="30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14" xfId="0" applyFont="1" applyFill="1" applyBorder="1" applyAlignment="1" applyProtection="1">
      <alignment horizontal="center" vertical="center" wrapText="1"/>
      <protection locked="0"/>
    </xf>
    <xf numFmtId="0" fontId="17" fillId="6" borderId="16" xfId="0" applyFont="1" applyFill="1" applyBorder="1" applyAlignment="1" applyProtection="1">
      <alignment horizontal="left" vertical="center"/>
      <protection locked="0"/>
    </xf>
    <xf numFmtId="0" fontId="0" fillId="6" borderId="16" xfId="0" applyFont="1" applyFill="1" applyBorder="1" applyAlignment="1" applyProtection="1">
      <alignment horizontal="center" vertical="center"/>
      <protection locked="0"/>
    </xf>
    <xf numFmtId="0" fontId="32" fillId="6" borderId="16" xfId="0" applyFont="1" applyFill="1" applyBorder="1" applyAlignment="1" applyProtection="1">
      <alignment horizontal="center" vertical="center"/>
      <protection locked="0"/>
    </xf>
    <xf numFmtId="43" fontId="17" fillId="6" borderId="16" xfId="1" applyNumberFormat="1" applyFont="1" applyFill="1" applyBorder="1" applyAlignment="1" applyProtection="1">
      <alignment horizontal="center" vertical="center"/>
      <protection locked="0"/>
    </xf>
    <xf numFmtId="0" fontId="17" fillId="6" borderId="16" xfId="0" applyFont="1" applyFill="1" applyBorder="1" applyAlignment="1" applyProtection="1">
      <alignment horizontal="center" vertical="center"/>
      <protection locked="0"/>
    </xf>
    <xf numFmtId="14" fontId="17" fillId="6" borderId="16" xfId="0" applyNumberFormat="1" applyFont="1" applyFill="1" applyBorder="1" applyAlignment="1" applyProtection="1">
      <alignment horizontal="center" vertical="center"/>
      <protection locked="0"/>
    </xf>
    <xf numFmtId="0" fontId="40" fillId="6" borderId="16" xfId="0" applyFont="1" applyFill="1" applyBorder="1" applyAlignment="1" applyProtection="1">
      <alignment horizontal="center" vertical="center"/>
      <protection locked="0"/>
    </xf>
    <xf numFmtId="0" fontId="17" fillId="7" borderId="16" xfId="0" applyFont="1" applyFill="1" applyBorder="1" applyAlignment="1" applyProtection="1">
      <alignment horizontal="left" vertical="center"/>
      <protection locked="0"/>
    </xf>
    <xf numFmtId="0" fontId="32" fillId="7" borderId="16" xfId="0" applyFont="1" applyFill="1" applyBorder="1" applyAlignment="1" applyProtection="1">
      <alignment horizontal="center" vertical="center"/>
      <protection locked="0"/>
    </xf>
    <xf numFmtId="43" fontId="17" fillId="7" borderId="16" xfId="1" applyNumberFormat="1" applyFont="1" applyFill="1" applyBorder="1" applyAlignment="1" applyProtection="1">
      <alignment horizontal="center" vertical="center"/>
      <protection locked="0"/>
    </xf>
    <xf numFmtId="0" fontId="17" fillId="7" borderId="16" xfId="0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0" fontId="40" fillId="7" borderId="16" xfId="0" applyFont="1" applyFill="1" applyBorder="1" applyAlignment="1" applyProtection="1">
      <alignment horizontal="center" vertical="center"/>
      <protection locked="0"/>
    </xf>
    <xf numFmtId="0" fontId="28" fillId="7" borderId="16" xfId="0" applyFont="1" applyFill="1" applyBorder="1" applyAlignment="1" applyProtection="1">
      <alignment horizontal="left" vertical="center"/>
      <protection locked="0"/>
    </xf>
    <xf numFmtId="0" fontId="28" fillId="6" borderId="16" xfId="0" applyFont="1" applyFill="1" applyBorder="1" applyAlignment="1" applyProtection="1">
      <alignment horizontal="left" vertical="center"/>
      <protection locked="0"/>
    </xf>
    <xf numFmtId="0" fontId="17" fillId="6" borderId="15" xfId="0" applyFont="1" applyFill="1" applyBorder="1" applyAlignment="1" applyProtection="1">
      <alignment horizontal="left" vertical="center"/>
      <protection locked="0"/>
    </xf>
    <xf numFmtId="0" fontId="0" fillId="6" borderId="15" xfId="0" applyFont="1" applyFill="1" applyBorder="1" applyAlignment="1" applyProtection="1">
      <alignment horizontal="center" vertical="center"/>
      <protection locked="0"/>
    </xf>
    <xf numFmtId="0" fontId="17" fillId="6" borderId="15" xfId="0" applyFont="1" applyFill="1" applyBorder="1" applyAlignment="1" applyProtection="1">
      <alignment horizontal="center" vertical="center"/>
      <protection locked="0"/>
    </xf>
    <xf numFmtId="0" fontId="32" fillId="6" borderId="15" xfId="0" applyFont="1" applyFill="1" applyBorder="1" applyAlignment="1" applyProtection="1">
      <alignment horizontal="center" vertical="center"/>
      <protection locked="0"/>
    </xf>
    <xf numFmtId="14" fontId="17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16" xfId="0" applyFont="1" applyFill="1" applyBorder="1" applyAlignment="1" applyProtection="1">
      <alignment horizontal="center" vertical="center"/>
      <protection hidden="1"/>
    </xf>
    <xf numFmtId="43" fontId="17" fillId="6" borderId="16" xfId="1" applyNumberFormat="1" applyFont="1" applyFill="1" applyBorder="1" applyAlignment="1" applyProtection="1">
      <alignment horizontal="center" vertical="center"/>
      <protection hidden="1"/>
    </xf>
    <xf numFmtId="43" fontId="17" fillId="6" borderId="16" xfId="0" applyNumberFormat="1" applyFont="1" applyFill="1" applyBorder="1" applyAlignment="1" applyProtection="1">
      <alignment horizontal="center" vertical="center"/>
      <protection hidden="1"/>
    </xf>
    <xf numFmtId="10" fontId="17" fillId="6" borderId="16" xfId="8" applyNumberFormat="1" applyFont="1" applyFill="1" applyBorder="1" applyAlignment="1" applyProtection="1">
      <alignment horizontal="center" vertical="center"/>
      <protection hidden="1"/>
    </xf>
    <xf numFmtId="0" fontId="17" fillId="6" borderId="16" xfId="0" applyFont="1" applyFill="1" applyBorder="1" applyAlignment="1" applyProtection="1">
      <alignment horizontal="center" vertical="center"/>
      <protection hidden="1"/>
    </xf>
    <xf numFmtId="14" fontId="17" fillId="6" borderId="16" xfId="0" applyNumberFormat="1" applyFont="1" applyFill="1" applyBorder="1" applyAlignment="1" applyProtection="1">
      <alignment horizontal="center" vertical="center"/>
      <protection hidden="1"/>
    </xf>
    <xf numFmtId="1" fontId="17" fillId="6" borderId="16" xfId="0" applyNumberFormat="1" applyFont="1" applyFill="1" applyBorder="1" applyAlignment="1" applyProtection="1">
      <alignment horizontal="center" vertical="center"/>
      <protection hidden="1"/>
    </xf>
    <xf numFmtId="1" fontId="0" fillId="6" borderId="16" xfId="0" applyNumberFormat="1" applyFont="1" applyFill="1" applyBorder="1" applyAlignment="1" applyProtection="1">
      <alignment horizontal="center" vertical="center"/>
      <protection hidden="1"/>
    </xf>
    <xf numFmtId="0" fontId="0" fillId="7" borderId="16" xfId="0" applyFont="1" applyFill="1" applyBorder="1" applyAlignment="1" applyProtection="1">
      <alignment horizontal="center" vertical="center"/>
      <protection hidden="1"/>
    </xf>
    <xf numFmtId="43" fontId="17" fillId="7" borderId="16" xfId="1" applyNumberFormat="1" applyFont="1" applyFill="1" applyBorder="1" applyAlignment="1" applyProtection="1">
      <alignment horizontal="center" vertical="center"/>
      <protection hidden="1"/>
    </xf>
    <xf numFmtId="43" fontId="17" fillId="7" borderId="16" xfId="0" applyNumberFormat="1" applyFont="1" applyFill="1" applyBorder="1" applyAlignment="1" applyProtection="1">
      <alignment horizontal="center" vertical="center"/>
      <protection hidden="1"/>
    </xf>
    <xf numFmtId="10" fontId="17" fillId="7" borderId="16" xfId="8" applyNumberFormat="1" applyFont="1" applyFill="1" applyBorder="1" applyAlignment="1" applyProtection="1">
      <alignment horizontal="center" vertical="center"/>
      <protection hidden="1"/>
    </xf>
    <xf numFmtId="0" fontId="17" fillId="7" borderId="16" xfId="0" applyFont="1" applyFill="1" applyBorder="1" applyAlignment="1" applyProtection="1">
      <alignment horizontal="center" vertical="center"/>
      <protection hidden="1"/>
    </xf>
    <xf numFmtId="14" fontId="17" fillId="7" borderId="16" xfId="0" applyNumberFormat="1" applyFont="1" applyFill="1" applyBorder="1" applyAlignment="1" applyProtection="1">
      <alignment horizontal="center" vertical="center"/>
      <protection hidden="1"/>
    </xf>
    <xf numFmtId="1" fontId="17" fillId="7" borderId="16" xfId="0" applyNumberFormat="1" applyFont="1" applyFill="1" applyBorder="1" applyAlignment="1" applyProtection="1">
      <alignment horizontal="center" vertical="center"/>
      <protection hidden="1"/>
    </xf>
    <xf numFmtId="1" fontId="0" fillId="7" borderId="16" xfId="0" applyNumberFormat="1" applyFont="1" applyFill="1" applyBorder="1" applyAlignment="1" applyProtection="1">
      <alignment horizontal="center" vertical="center"/>
      <protection hidden="1"/>
    </xf>
    <xf numFmtId="0" fontId="0" fillId="6" borderId="15" xfId="0" applyFont="1" applyFill="1" applyBorder="1" applyAlignment="1" applyProtection="1">
      <alignment horizontal="center" vertical="center"/>
      <protection hidden="1"/>
    </xf>
    <xf numFmtId="43" fontId="17" fillId="6" borderId="15" xfId="0" applyNumberFormat="1" applyFont="1" applyFill="1" applyBorder="1" applyAlignment="1" applyProtection="1">
      <alignment horizontal="center" vertical="center"/>
      <protection hidden="1"/>
    </xf>
    <xf numFmtId="1" fontId="17" fillId="6" borderId="15" xfId="0" applyNumberFormat="1" applyFont="1" applyFill="1" applyBorder="1" applyAlignment="1" applyProtection="1">
      <alignment horizontal="center" vertical="center"/>
      <protection hidden="1"/>
    </xf>
    <xf numFmtId="1" fontId="0" fillId="6" borderId="15" xfId="0" applyNumberFormat="1" applyFont="1" applyFill="1" applyBorder="1" applyAlignment="1" applyProtection="1">
      <alignment horizontal="center" vertical="center"/>
      <protection hidden="1"/>
    </xf>
    <xf numFmtId="169" fontId="0" fillId="6" borderId="16" xfId="1" applyNumberFormat="1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vertical="center" wrapText="1"/>
      <protection locked="0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43" fontId="42" fillId="0" borderId="0" xfId="1" applyFont="1" applyFill="1" applyBorder="1" applyAlignment="1" applyProtection="1">
      <alignment horizontal="center"/>
      <protection locked="0"/>
    </xf>
    <xf numFmtId="2" fontId="17" fillId="7" borderId="16" xfId="0" applyNumberFormat="1" applyFont="1" applyFill="1" applyBorder="1" applyAlignment="1" applyProtection="1">
      <alignment horizontal="center" vertical="center"/>
      <protection hidden="1"/>
    </xf>
    <xf numFmtId="2" fontId="17" fillId="6" borderId="16" xfId="0" applyNumberFormat="1" applyFont="1" applyFill="1" applyBorder="1" applyAlignment="1" applyProtection="1">
      <alignment horizontal="center" vertical="center"/>
      <protection hidden="1"/>
    </xf>
    <xf numFmtId="2" fontId="17" fillId="6" borderId="16" xfId="1" applyNumberFormat="1" applyFont="1" applyFill="1" applyBorder="1" applyAlignment="1" applyProtection="1">
      <alignment horizontal="center" vertical="top"/>
      <protection hidden="1"/>
    </xf>
    <xf numFmtId="2" fontId="17" fillId="7" borderId="16" xfId="1" applyNumberFormat="1" applyFont="1" applyFill="1" applyBorder="1" applyAlignment="1" applyProtection="1">
      <alignment horizontal="center" vertical="top"/>
      <protection hidden="1"/>
    </xf>
    <xf numFmtId="2" fontId="4" fillId="0" borderId="0" xfId="0" applyNumberFormat="1" applyFont="1" applyFill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hidden="1"/>
    </xf>
    <xf numFmtId="43" fontId="0" fillId="0" borderId="1" xfId="1" applyFont="1" applyBorder="1" applyProtection="1">
      <protection hidden="1"/>
    </xf>
    <xf numFmtId="43" fontId="43" fillId="3" borderId="1" xfId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3" fontId="6" fillId="0" borderId="0" xfId="1" applyFont="1" applyFill="1" applyAlignment="1" applyProtection="1">
      <alignment horizontal="center"/>
      <protection locked="0"/>
    </xf>
    <xf numFmtId="43" fontId="26" fillId="0" borderId="0" xfId="1" applyFont="1" applyFill="1" applyAlignment="1" applyProtection="1">
      <alignment horizontal="center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3" fontId="47" fillId="0" borderId="0" xfId="1" applyFont="1" applyFill="1" applyProtection="1">
      <protection locked="0"/>
    </xf>
    <xf numFmtId="43" fontId="26" fillId="0" borderId="0" xfId="1" applyFont="1" applyFill="1" applyAlignment="1" applyProtection="1">
      <protection locked="0"/>
    </xf>
    <xf numFmtId="43" fontId="24" fillId="0" borderId="0" xfId="1" applyFont="1" applyFill="1" applyAlignment="1" applyProtection="1">
      <protection locked="0"/>
    </xf>
    <xf numFmtId="43" fontId="6" fillId="0" borderId="0" xfId="1" applyFont="1" applyFill="1" applyAlignment="1" applyProtection="1">
      <protection locked="0"/>
    </xf>
    <xf numFmtId="166" fontId="6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47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43" fontId="42" fillId="0" borderId="0" xfId="1" applyFont="1" applyFill="1" applyAlignment="1" applyProtection="1">
      <protection locked="0"/>
    </xf>
    <xf numFmtId="0" fontId="48" fillId="0" borderId="0" xfId="1" applyNumberFormat="1" applyFont="1" applyFill="1" applyAlignment="1" applyProtection="1">
      <protection locked="0"/>
    </xf>
    <xf numFmtId="14" fontId="48" fillId="0" borderId="0" xfId="1" applyNumberFormat="1" applyFont="1" applyFill="1" applyAlignment="1" applyProtection="1">
      <protection locked="0"/>
    </xf>
    <xf numFmtId="43" fontId="49" fillId="0" borderId="0" xfId="1" applyFont="1" applyFill="1" applyAlignment="1" applyProtection="1">
      <alignment horizontal="center"/>
      <protection locked="0"/>
    </xf>
    <xf numFmtId="167" fontId="6" fillId="0" borderId="0" xfId="0" applyNumberFormat="1" applyFont="1" applyFill="1" applyAlignment="1" applyProtection="1">
      <protection locked="0"/>
    </xf>
    <xf numFmtId="43" fontId="7" fillId="0" borderId="0" xfId="1" applyFont="1" applyFill="1" applyBorder="1" applyAlignment="1" applyProtection="1">
      <protection locked="0"/>
    </xf>
    <xf numFmtId="0" fontId="6" fillId="0" borderId="0" xfId="1" applyNumberFormat="1" applyFont="1" applyFill="1" applyBorder="1" applyAlignment="1" applyProtection="1">
      <protection locked="0"/>
    </xf>
    <xf numFmtId="14" fontId="6" fillId="0" borderId="0" xfId="1" applyNumberFormat="1" applyFont="1" applyFill="1" applyBorder="1" applyAlignment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43" fontId="7" fillId="0" borderId="1" xfId="1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NumberFormat="1" applyFont="1" applyFill="1" applyProtection="1">
      <protection locked="0"/>
    </xf>
    <xf numFmtId="14" fontId="7" fillId="0" borderId="0" xfId="1" applyNumberFormat="1" applyFont="1" applyFill="1" applyProtection="1">
      <protection locked="0"/>
    </xf>
    <xf numFmtId="43" fontId="7" fillId="0" borderId="0" xfId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/>
      <protection locked="0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166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3" fontId="42" fillId="0" borderId="14" xfId="1" applyFont="1" applyFill="1" applyBorder="1" applyAlignment="1" applyProtection="1">
      <alignment horizontal="center" vertical="center" wrapText="1"/>
      <protection locked="0"/>
    </xf>
    <xf numFmtId="0" fontId="26" fillId="0" borderId="14" xfId="1" applyNumberFormat="1" applyFont="1" applyFill="1" applyBorder="1" applyAlignment="1" applyProtection="1">
      <alignment horizontal="center" vertical="center" wrapText="1"/>
      <protection locked="0"/>
    </xf>
    <xf numFmtId="14" fontId="26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2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43" fontId="17" fillId="0" borderId="0" xfId="0" applyNumberFormat="1" applyFont="1" applyAlignment="1" applyProtection="1">
      <alignment horizontal="center" vertical="center"/>
      <protection locked="0"/>
    </xf>
    <xf numFmtId="43" fontId="0" fillId="0" borderId="0" xfId="0" applyNumberFormat="1"/>
    <xf numFmtId="1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2" fontId="0" fillId="0" borderId="0" xfId="0" applyNumberFormat="1"/>
    <xf numFmtId="14" fontId="7" fillId="0" borderId="0" xfId="0" applyNumberFormat="1" applyFont="1" applyFill="1" applyProtection="1">
      <protection locked="0"/>
    </xf>
    <xf numFmtId="43" fontId="26" fillId="0" borderId="0" xfId="1" applyFont="1" applyFill="1" applyBorder="1" applyAlignment="1" applyProtection="1">
      <alignment horizontal="center"/>
      <protection locked="0"/>
    </xf>
    <xf numFmtId="43" fontId="50" fillId="0" borderId="0" xfId="1" applyFont="1" applyFill="1" applyAlignment="1" applyProtection="1">
      <protection locked="0"/>
    </xf>
    <xf numFmtId="43" fontId="6" fillId="0" borderId="0" xfId="1" applyFont="1" applyFill="1" applyProtection="1">
      <protection locked="0"/>
    </xf>
    <xf numFmtId="43" fontId="6" fillId="0" borderId="1" xfId="1" applyFont="1" applyFill="1" applyBorder="1" applyAlignment="1" applyProtection="1">
      <alignment vertical="center"/>
      <protection locked="0"/>
    </xf>
    <xf numFmtId="43" fontId="5" fillId="0" borderId="0" xfId="1" applyFont="1" applyFill="1" applyProtection="1">
      <protection locked="0"/>
    </xf>
    <xf numFmtId="8" fontId="17" fillId="0" borderId="0" xfId="1" applyNumberFormat="1" applyFont="1" applyAlignment="1" applyProtection="1">
      <alignment horizontal="center" vertical="center"/>
      <protection locked="0"/>
    </xf>
    <xf numFmtId="0" fontId="0" fillId="6" borderId="16" xfId="0" applyFont="1" applyFill="1" applyBorder="1" applyAlignment="1" applyProtection="1">
      <alignment horizontal="left" vertical="center"/>
      <protection locked="0"/>
    </xf>
    <xf numFmtId="0" fontId="0" fillId="7" borderId="16" xfId="0" applyFont="1" applyFill="1" applyBorder="1" applyAlignment="1" applyProtection="1">
      <alignment horizontal="left" vertical="center"/>
      <protection locked="0"/>
    </xf>
    <xf numFmtId="0" fontId="0" fillId="6" borderId="1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8" fontId="17" fillId="0" borderId="0" xfId="0" applyNumberFormat="1" applyFont="1" applyAlignment="1" applyProtection="1">
      <alignment horizontal="center" vertical="center"/>
      <protection locked="0"/>
    </xf>
    <xf numFmtId="43" fontId="17" fillId="0" borderId="0" xfId="1" applyNumberFormat="1" applyFont="1" applyAlignment="1" applyProtection="1">
      <alignment horizontal="center" vertical="center"/>
      <protection locked="0"/>
    </xf>
    <xf numFmtId="1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6" xfId="0" applyFont="1" applyFill="1" applyBorder="1" applyAlignment="1" applyProtection="1">
      <alignment horizontal="left" vertical="center" wrapText="1"/>
      <protection locked="0"/>
    </xf>
    <xf numFmtId="0" fontId="0" fillId="6" borderId="16" xfId="0" applyFont="1" applyFill="1" applyBorder="1" applyAlignment="1" applyProtection="1">
      <alignment horizontal="left" vertical="center" wrapText="1"/>
      <protection locked="0"/>
    </xf>
    <xf numFmtId="0" fontId="0" fillId="7" borderId="16" xfId="0" applyFont="1" applyFill="1" applyBorder="1" applyAlignment="1" applyProtection="1">
      <alignment horizontal="left" vertical="center" wrapText="1"/>
      <protection locked="0"/>
    </xf>
    <xf numFmtId="0" fontId="0" fillId="39" borderId="1" xfId="0" applyFill="1" applyBorder="1"/>
    <xf numFmtId="0" fontId="0" fillId="39" borderId="1" xfId="0" applyFill="1" applyBorder="1" applyAlignment="1">
      <alignment horizontal="center" vertical="center"/>
    </xf>
    <xf numFmtId="4" fontId="0" fillId="39" borderId="1" xfId="0" applyNumberFormat="1" applyFill="1" applyBorder="1" applyAlignment="1">
      <alignment horizontal="center" vertical="center"/>
    </xf>
    <xf numFmtId="0" fontId="0" fillId="39" borderId="1" xfId="0" applyNumberFormat="1" applyFill="1" applyBorder="1" applyAlignment="1">
      <alignment horizontal="center" vertical="center"/>
    </xf>
    <xf numFmtId="43" fontId="0" fillId="39" borderId="1" xfId="1" applyFont="1" applyFill="1" applyBorder="1" applyAlignment="1">
      <alignment horizontal="center" vertical="center"/>
    </xf>
    <xf numFmtId="43" fontId="0" fillId="39" borderId="1" xfId="0" applyNumberForma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7" fillId="0" borderId="0" xfId="0" applyFont="1" applyProtection="1">
      <protection locked="0"/>
    </xf>
    <xf numFmtId="43" fontId="7" fillId="0" borderId="1" xfId="1" applyFont="1" applyFill="1" applyBorder="1" applyProtection="1">
      <protection locked="0"/>
    </xf>
    <xf numFmtId="0" fontId="0" fillId="0" borderId="0" xfId="0" applyProtection="1">
      <protection locked="0"/>
    </xf>
    <xf numFmtId="0" fontId="51" fillId="0" borderId="0" xfId="0" applyFont="1" applyProtection="1">
      <protection locked="0"/>
    </xf>
    <xf numFmtId="17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43" fontId="17" fillId="6" borderId="0" xfId="1" applyNumberFormat="1" applyFont="1" applyFill="1" applyBorder="1" applyAlignment="1" applyProtection="1">
      <alignment horizontal="center" vertical="center"/>
      <protection locked="0"/>
    </xf>
    <xf numFmtId="43" fontId="17" fillId="7" borderId="0" xfId="1" applyNumberFormat="1" applyFont="1" applyFill="1" applyBorder="1" applyAlignment="1" applyProtection="1">
      <alignment horizontal="center" vertical="center"/>
      <protection locked="0"/>
    </xf>
    <xf numFmtId="43" fontId="17" fillId="7" borderId="16" xfId="0" applyNumberFormat="1" applyFont="1" applyFill="1" applyBorder="1" applyAlignment="1" applyProtection="1">
      <alignment horizontal="center" vertical="center"/>
      <protection locked="0"/>
    </xf>
    <xf numFmtId="4" fontId="68" fillId="0" borderId="0" xfId="0" applyNumberFormat="1" applyFont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0" xfId="1" applyNumberFormat="1" applyFont="1" applyFill="1" applyBorder="1" applyAlignment="1" applyProtection="1">
      <alignment horizontal="center"/>
      <protection locked="0"/>
    </xf>
    <xf numFmtId="0" fontId="6" fillId="0" borderId="15" xfId="1" applyNumberFormat="1" applyFont="1" applyFill="1" applyBorder="1" applyAlignment="1" applyProtection="1">
      <alignment horizontal="center" vertical="center"/>
      <protection locked="0"/>
    </xf>
    <xf numFmtId="0" fontId="38" fillId="2" borderId="15" xfId="0" applyFont="1" applyFill="1" applyBorder="1" applyAlignment="1" applyProtection="1">
      <alignment vertical="center" wrapText="1"/>
      <protection hidden="1"/>
    </xf>
    <xf numFmtId="0" fontId="38" fillId="2" borderId="13" xfId="0" applyFont="1" applyFill="1" applyBorder="1" applyAlignment="1" applyProtection="1">
      <alignment vertical="center" wrapText="1"/>
      <protection hidden="1"/>
    </xf>
    <xf numFmtId="0" fontId="38" fillId="2" borderId="17" xfId="0" applyFont="1" applyFill="1" applyBorder="1" applyAlignment="1" applyProtection="1">
      <alignment vertical="center" wrapText="1"/>
      <protection hidden="1"/>
    </xf>
    <xf numFmtId="0" fontId="17" fillId="0" borderId="0" xfId="0" applyNumberFormat="1" applyFont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hidden="1"/>
    </xf>
    <xf numFmtId="4" fontId="0" fillId="0" borderId="0" xfId="0" applyNumberFormat="1" applyAlignment="1">
      <alignment horizontal="center" vertical="center"/>
    </xf>
    <xf numFmtId="0" fontId="51" fillId="0" borderId="0" xfId="0" applyFont="1"/>
    <xf numFmtId="0" fontId="17" fillId="7" borderId="16" xfId="0" applyNumberFormat="1" applyFont="1" applyFill="1" applyBorder="1" applyAlignment="1" applyProtection="1">
      <alignment horizontal="left" vertical="center"/>
      <protection locked="0"/>
    </xf>
    <xf numFmtId="0" fontId="17" fillId="6" borderId="16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11" fillId="0" borderId="12" xfId="0" applyFont="1" applyBorder="1" applyAlignment="1" applyProtection="1">
      <alignment horizontal="justify" wrapText="1"/>
      <protection hidden="1"/>
    </xf>
    <xf numFmtId="0" fontId="5" fillId="0" borderId="0" xfId="0" applyFont="1" applyAlignment="1" applyProtection="1">
      <alignment horizontal="justify" wrapText="1"/>
      <protection hidden="1"/>
    </xf>
    <xf numFmtId="0" fontId="8" fillId="4" borderId="22" xfId="0" applyFont="1" applyFill="1" applyBorder="1" applyAlignment="1" applyProtection="1">
      <alignment horizontal="left"/>
      <protection hidden="1"/>
    </xf>
    <xf numFmtId="0" fontId="8" fillId="4" borderId="23" xfId="0" applyFont="1" applyFill="1" applyBorder="1" applyAlignment="1" applyProtection="1">
      <alignment horizontal="left"/>
      <protection hidden="1"/>
    </xf>
    <xf numFmtId="0" fontId="8" fillId="4" borderId="24" xfId="0" applyFont="1" applyFill="1" applyBorder="1" applyAlignment="1" applyProtection="1">
      <alignment horizontal="left"/>
      <protection hidden="1"/>
    </xf>
    <xf numFmtId="0" fontId="8" fillId="0" borderId="25" xfId="0" applyFont="1" applyBorder="1" applyAlignment="1" applyProtection="1">
      <alignment horizontal="left" vertical="top" wrapText="1"/>
      <protection hidden="1"/>
    </xf>
    <xf numFmtId="0" fontId="8" fillId="0" borderId="25" xfId="0" applyFont="1" applyBorder="1" applyAlignment="1" applyProtection="1">
      <alignment horizontal="left" vertical="top"/>
      <protection hidden="1"/>
    </xf>
    <xf numFmtId="0" fontId="8" fillId="0" borderId="26" xfId="0" applyFont="1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4" borderId="20" xfId="0" applyFont="1" applyFill="1" applyBorder="1" applyAlignment="1" applyProtection="1">
      <alignment horizontal="center" vertical="center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0" fontId="8" fillId="4" borderId="21" xfId="0" applyFont="1" applyFill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7" xfId="0" applyFont="1" applyBorder="1" applyAlignment="1" applyProtection="1">
      <alignment horizontal="left" wrapText="1"/>
      <protection hidden="1"/>
    </xf>
    <xf numFmtId="0" fontId="5" fillId="0" borderId="8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11" fillId="0" borderId="12" xfId="0" applyFont="1" applyBorder="1" applyAlignment="1" applyProtection="1">
      <alignment horizontal="left"/>
      <protection hidden="1"/>
    </xf>
    <xf numFmtId="168" fontId="38" fillId="0" borderId="19" xfId="9" applyFont="1" applyFill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43" fontId="33" fillId="0" borderId="19" xfId="1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15" fontId="8" fillId="0" borderId="19" xfId="0" applyNumberFormat="1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38" fillId="2" borderId="13" xfId="0" applyFont="1" applyFill="1" applyBorder="1" applyAlignment="1" applyProtection="1">
      <alignment horizontal="left" vertical="center"/>
      <protection hidden="1"/>
    </xf>
    <xf numFmtId="0" fontId="38" fillId="2" borderId="17" xfId="0" applyFont="1" applyFill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wrapText="1"/>
      <protection hidden="1"/>
    </xf>
    <xf numFmtId="0" fontId="14" fillId="0" borderId="5" xfId="0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14" fillId="0" borderId="10" xfId="0" applyFont="1" applyBorder="1" applyAlignment="1" applyProtection="1">
      <alignment horizontal="center" wrapText="1"/>
      <protection hidden="1"/>
    </xf>
    <xf numFmtId="0" fontId="14" fillId="0" borderId="8" xfId="0" applyFont="1" applyBorder="1" applyAlignment="1" applyProtection="1">
      <alignment horizontal="center" wrapText="1"/>
      <protection hidden="1"/>
    </xf>
    <xf numFmtId="0" fontId="14" fillId="0" borderId="9" xfId="0" applyFont="1" applyBorder="1" applyAlignment="1" applyProtection="1">
      <alignment horizontal="center" wrapText="1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 wrapText="1"/>
      <protection locked="0"/>
    </xf>
    <xf numFmtId="168" fontId="33" fillId="0" borderId="19" xfId="9" applyFont="1" applyFill="1" applyBorder="1" applyAlignment="1" applyProtection="1">
      <alignment horizontal="center" vertical="center"/>
      <protection hidden="1"/>
    </xf>
    <xf numFmtId="43" fontId="33" fillId="0" borderId="0" xfId="1" applyFont="1" applyBorder="1" applyAlignment="1" applyProtection="1">
      <alignment vertical="center" wrapText="1"/>
      <protection hidden="1"/>
    </xf>
    <xf numFmtId="0" fontId="45" fillId="0" borderId="16" xfId="0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45" fillId="0" borderId="28" xfId="0" applyFont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center" vertical="center"/>
      <protection locked="0"/>
    </xf>
  </cellXfs>
  <cellStyles count="53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Incorrecto" xfId="16" builtinId="27" customBuiltin="1"/>
    <cellStyle name="Millares" xfId="1" builtinId="3"/>
    <cellStyle name="Millares 2" xfId="9" xr:uid="{00000000-0005-0000-0000-000001000000}"/>
    <cellStyle name="Millares 3" xfId="51" xr:uid="{CE514209-F3BA-49D1-AA78-5332D26F3431}"/>
    <cellStyle name="Millares 4" xfId="52" xr:uid="{81C403FC-71BB-4C31-93C1-84277101A04B}"/>
    <cellStyle name="Moneda 2" xfId="2" xr:uid="{00000000-0005-0000-0000-000002000000}"/>
    <cellStyle name="Neutral" xfId="17" builtinId="28" customBuiltin="1"/>
    <cellStyle name="Normal" xfId="0" builtinId="0"/>
    <cellStyle name="Normal 10 2" xfId="4" xr:uid="{00000000-0005-0000-0000-000004000000}"/>
    <cellStyle name="Normal 2" xfId="6" xr:uid="{00000000-0005-0000-0000-000005000000}"/>
    <cellStyle name="Normal 2 10 2" xfId="3" xr:uid="{00000000-0005-0000-0000-000006000000}"/>
    <cellStyle name="Normal 3" xfId="7" xr:uid="{00000000-0005-0000-0000-000007000000}"/>
    <cellStyle name="Normal 4" xfId="5" xr:uid="{00000000-0005-0000-0000-000008000000}"/>
    <cellStyle name="Notas" xfId="24" builtinId="10" customBuiltin="1"/>
    <cellStyle name="Porcentaje" xfId="8" builtinId="5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2BS-FR-002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2BS-FR-0021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226218</xdr:colOff>
      <xdr:row>1</xdr:row>
      <xdr:rowOff>202406</xdr:rowOff>
    </xdr:from>
    <xdr:to>
      <xdr:col>12</xdr:col>
      <xdr:colOff>273843</xdr:colOff>
      <xdr:row>4</xdr:row>
      <xdr:rowOff>130969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89531" y="392906"/>
          <a:ext cx="2047875" cy="535782"/>
        </a:xfrm>
        <a:prstGeom prst="rect">
          <a:avLst/>
        </a:prstGeom>
        <a:solidFill>
          <a:srgbClr val="00B050"/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PLANILLA TURNO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85725</xdr:rowOff>
    </xdr:from>
    <xdr:to>
      <xdr:col>6</xdr:col>
      <xdr:colOff>1390650</xdr:colOff>
      <xdr:row>2</xdr:row>
      <xdr:rowOff>133350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7677150" y="85725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226218</xdr:colOff>
      <xdr:row>1</xdr:row>
      <xdr:rowOff>202406</xdr:rowOff>
    </xdr:from>
    <xdr:to>
      <xdr:col>12</xdr:col>
      <xdr:colOff>273843</xdr:colOff>
      <xdr:row>4</xdr:row>
      <xdr:rowOff>130969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427868" y="0"/>
          <a:ext cx="2286000" cy="0"/>
        </a:xfrm>
        <a:prstGeom prst="rect">
          <a:avLst/>
        </a:prstGeom>
        <a:solidFill>
          <a:srgbClr val="00B050"/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PLANILLA TURNO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85725</xdr:rowOff>
    </xdr:from>
    <xdr:to>
      <xdr:col>6</xdr:col>
      <xdr:colOff>1390650</xdr:colOff>
      <xdr:row>2</xdr:row>
      <xdr:rowOff>133350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7677150" y="85725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G570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W11" sqref="W11"/>
    </sheetView>
  </sheetViews>
  <sheetFormatPr baseColWidth="10" defaultRowHeight="12"/>
  <cols>
    <col min="1" max="1" width="8.5703125" style="231" hidden="1" customWidth="1"/>
    <col min="2" max="2" width="7.7109375" style="230" customWidth="1"/>
    <col min="3" max="3" width="36.140625" style="230" customWidth="1"/>
    <col min="4" max="4" width="12.85546875" style="230" customWidth="1"/>
    <col min="5" max="5" width="41.28515625" style="230" customWidth="1"/>
    <col min="6" max="6" width="11.42578125" style="230" customWidth="1"/>
    <col min="7" max="7" width="22" style="228" customWidth="1"/>
    <col min="8" max="8" width="16.7109375" style="33" customWidth="1"/>
    <col min="9" max="9" width="16.85546875" style="262" hidden="1" customWidth="1"/>
    <col min="10" max="10" width="17" style="262" customWidth="1"/>
    <col min="11" max="11" width="11" style="262" customWidth="1"/>
    <col min="12" max="12" width="11.140625" style="263" customWidth="1"/>
    <col min="13" max="13" width="20.140625" style="237" hidden="1" customWidth="1"/>
    <col min="14" max="14" width="22.140625" style="230" hidden="1" customWidth="1"/>
    <col min="15" max="15" width="9" style="319" hidden="1" customWidth="1"/>
    <col min="16" max="16" width="34" style="230" hidden="1" customWidth="1"/>
    <col min="17" max="19" width="14.42578125" style="33" hidden="1" customWidth="1"/>
    <col min="20" max="20" width="7.28515625" style="228" hidden="1" customWidth="1"/>
    <col min="21" max="21" width="0" style="309" hidden="1" customWidth="1"/>
    <col min="22" max="16384" width="11.42578125" style="230"/>
  </cols>
  <sheetData>
    <row r="1" spans="1:21" hidden="1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229"/>
      <c r="P1" s="229"/>
    </row>
    <row r="2" spans="1:21" ht="18" hidden="1" customHeight="1">
      <c r="A2" s="334" t="s">
        <v>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229"/>
      <c r="P2" s="229"/>
    </row>
    <row r="3" spans="1:21" hidden="1">
      <c r="A3" s="333" t="s">
        <v>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229"/>
      <c r="P3" s="229"/>
    </row>
    <row r="4" spans="1:21" hidden="1">
      <c r="B4" s="232"/>
      <c r="C4" s="233" t="s">
        <v>23</v>
      </c>
      <c r="D4" s="234"/>
      <c r="E4" s="235" t="s">
        <v>26</v>
      </c>
      <c r="F4" s="236"/>
      <c r="G4" s="224"/>
      <c r="H4" s="212"/>
      <c r="I4" s="7"/>
      <c r="J4" s="7"/>
      <c r="K4" s="7"/>
      <c r="L4" s="93"/>
      <c r="N4" s="229"/>
      <c r="P4" s="229"/>
    </row>
    <row r="5" spans="1:21" ht="15" hidden="1" customHeight="1">
      <c r="A5" s="332" t="s">
        <v>30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229"/>
      <c r="P5" s="229"/>
    </row>
    <row r="6" spans="1:21" hidden="1">
      <c r="B6" s="238"/>
      <c r="C6" s="239" t="s">
        <v>24</v>
      </c>
      <c r="D6" s="239"/>
      <c r="E6" s="239"/>
      <c r="F6" s="240"/>
      <c r="G6" s="224"/>
      <c r="H6" s="241" t="s">
        <v>10</v>
      </c>
      <c r="I6" s="242"/>
      <c r="J6" s="242"/>
      <c r="K6" s="242"/>
      <c r="L6" s="243"/>
      <c r="N6" s="229"/>
      <c r="P6" s="229"/>
    </row>
    <row r="7" spans="1:21" hidden="1">
      <c r="B7" s="244"/>
      <c r="C7" s="73" t="s">
        <v>25</v>
      </c>
      <c r="D7" s="245"/>
      <c r="E7" s="245"/>
      <c r="F7" s="236"/>
      <c r="G7" s="225" t="s">
        <v>9</v>
      </c>
      <c r="H7" s="246"/>
      <c r="I7" s="247"/>
      <c r="J7" s="247"/>
      <c r="K7" s="247"/>
      <c r="L7" s="248"/>
      <c r="N7" s="229"/>
      <c r="P7" s="229"/>
    </row>
    <row r="8" spans="1:21" ht="35.25" customHeight="1">
      <c r="A8" s="266" t="s">
        <v>16</v>
      </c>
      <c r="B8" s="226" t="s">
        <v>1</v>
      </c>
      <c r="C8" s="226" t="s">
        <v>2</v>
      </c>
      <c r="D8" s="226" t="s">
        <v>8</v>
      </c>
      <c r="E8" s="226" t="s">
        <v>17</v>
      </c>
      <c r="F8" s="267" t="s">
        <v>3</v>
      </c>
      <c r="G8" s="226" t="s">
        <v>4</v>
      </c>
      <c r="H8" s="268" t="s">
        <v>5</v>
      </c>
      <c r="I8" s="269" t="s">
        <v>18</v>
      </c>
      <c r="J8" s="269" t="s">
        <v>20</v>
      </c>
      <c r="K8" s="269" t="s">
        <v>19</v>
      </c>
      <c r="L8" s="270" t="s">
        <v>99</v>
      </c>
      <c r="M8" s="269" t="s">
        <v>21</v>
      </c>
      <c r="N8" s="271" t="s">
        <v>22</v>
      </c>
      <c r="O8" s="272" t="s">
        <v>112</v>
      </c>
      <c r="P8" s="272" t="s">
        <v>104</v>
      </c>
      <c r="Q8" s="273" t="s">
        <v>317</v>
      </c>
      <c r="R8" s="273" t="s">
        <v>318</v>
      </c>
      <c r="S8" s="273" t="s">
        <v>346</v>
      </c>
      <c r="T8" s="273" t="s">
        <v>164</v>
      </c>
      <c r="U8" s="273" t="s">
        <v>450</v>
      </c>
    </row>
    <row r="9" spans="1:21">
      <c r="A9" s="23">
        <v>4022</v>
      </c>
      <c r="B9" s="13">
        <v>1</v>
      </c>
      <c r="C9" s="23" t="s">
        <v>275</v>
      </c>
      <c r="D9" s="24">
        <f t="shared" ref="D9:D62" si="0">IFERROR(VLOOKUP(C9,DATOS,4,FALSE)," ")</f>
        <v>900046111</v>
      </c>
      <c r="E9" s="14" t="str">
        <f t="shared" ref="E9:E62" si="1">IFERROR(VLOOKUP(C9,DATOS,3,FALSE)," ")</f>
        <v>VIDAL ROJAS Y CIA. S.A.</v>
      </c>
      <c r="F9" s="15">
        <v>44594</v>
      </c>
      <c r="G9" s="20" t="s">
        <v>319</v>
      </c>
      <c r="H9" s="45">
        <v>50778831.340000004</v>
      </c>
      <c r="I9" s="16" t="str">
        <f t="shared" ref="I9:I62" si="2">IFERROR(VLOOKUP(C9,DATOS,5,FALSE)," ")</f>
        <v>MEPOY-2021-</v>
      </c>
      <c r="J9" s="17">
        <v>42</v>
      </c>
      <c r="K9" s="17">
        <v>1</v>
      </c>
      <c r="L9" s="92">
        <v>44587</v>
      </c>
      <c r="M9" s="249">
        <v>4300173993</v>
      </c>
      <c r="N9" s="250" t="s">
        <v>336</v>
      </c>
      <c r="O9" s="320">
        <f t="shared" ref="O9:O68" si="3">IFERROR(VLOOKUP(C9,DATOS,16,FALSE)," ")</f>
        <v>922</v>
      </c>
      <c r="P9" s="249" t="s">
        <v>316</v>
      </c>
      <c r="Q9" s="251">
        <f t="shared" ref="Q9:Q68" si="4">IFERROR(VLOOKUP(C9,DATOS,12,FALSE)," ")</f>
        <v>240000000</v>
      </c>
      <c r="R9" s="251">
        <f t="shared" ref="R9:R68" ca="1" si="5">IFERROR(VLOOKUP(C9,DATOS,9,FALSE)," ")</f>
        <v>41730861.629999995</v>
      </c>
      <c r="S9" s="251">
        <f t="shared" ref="S9:S68" ca="1" si="6">IFERROR(VLOOKUP(C9,DATOS,8,FALSE)," ")</f>
        <v>198269138.37</v>
      </c>
      <c r="T9" s="252">
        <v>2</v>
      </c>
      <c r="U9" s="309" t="s">
        <v>451</v>
      </c>
    </row>
    <row r="10" spans="1:21">
      <c r="A10" s="23">
        <v>4122</v>
      </c>
      <c r="B10" s="13">
        <v>2</v>
      </c>
      <c r="C10" s="23" t="s">
        <v>190</v>
      </c>
      <c r="D10" s="24">
        <f t="shared" si="0"/>
        <v>69055036</v>
      </c>
      <c r="E10" s="14" t="str">
        <f t="shared" si="1"/>
        <v>RIASCOS ROSA INES</v>
      </c>
      <c r="F10" s="15">
        <v>44594</v>
      </c>
      <c r="G10" s="20" t="s">
        <v>320</v>
      </c>
      <c r="H10" s="45">
        <v>768000</v>
      </c>
      <c r="I10" s="16" t="str">
        <f t="shared" si="2"/>
        <v>MEPOY-2021-</v>
      </c>
      <c r="J10" s="17">
        <v>1</v>
      </c>
      <c r="K10" s="17">
        <v>1</v>
      </c>
      <c r="L10" s="92">
        <v>44592</v>
      </c>
      <c r="M10" s="249">
        <v>4300174001</v>
      </c>
      <c r="N10" s="250">
        <v>1001704680</v>
      </c>
      <c r="O10" s="320">
        <f t="shared" si="3"/>
        <v>1422</v>
      </c>
      <c r="P10" s="249" t="s">
        <v>316</v>
      </c>
      <c r="Q10" s="251">
        <f t="shared" si="4"/>
        <v>5376000</v>
      </c>
      <c r="R10" s="251">
        <f t="shared" ca="1" si="5"/>
        <v>2304000</v>
      </c>
      <c r="S10" s="251">
        <f t="shared" ca="1" si="6"/>
        <v>3072000</v>
      </c>
      <c r="T10" s="252">
        <v>6</v>
      </c>
      <c r="U10" s="309" t="s">
        <v>451</v>
      </c>
    </row>
    <row r="11" spans="1:21">
      <c r="A11" s="23">
        <v>4222</v>
      </c>
      <c r="B11" s="13">
        <v>3</v>
      </c>
      <c r="C11" s="23" t="s">
        <v>213</v>
      </c>
      <c r="D11" s="24">
        <f t="shared" si="0"/>
        <v>800219876</v>
      </c>
      <c r="E11" s="14" t="str">
        <f t="shared" si="1"/>
        <v>SODEXO SERVICIOS DE BENEFICIOS E INCENTIVOS COLOMBIA S.A.S</v>
      </c>
      <c r="F11" s="15">
        <v>44595</v>
      </c>
      <c r="G11" s="20" t="s">
        <v>321</v>
      </c>
      <c r="H11" s="45">
        <f>30306638+58443561</f>
        <v>88750199</v>
      </c>
      <c r="I11" s="16" t="str">
        <f t="shared" si="2"/>
        <v>MEPOY-2021-80</v>
      </c>
      <c r="J11" s="17">
        <v>2</v>
      </c>
      <c r="K11" s="17">
        <v>1</v>
      </c>
      <c r="L11" s="92">
        <v>44599</v>
      </c>
      <c r="M11" s="249">
        <v>4300174002</v>
      </c>
      <c r="N11" s="250"/>
      <c r="O11" s="320">
        <f t="shared" si="3"/>
        <v>122</v>
      </c>
      <c r="P11" s="249" t="s">
        <v>316</v>
      </c>
      <c r="Q11" s="251">
        <f t="shared" si="4"/>
        <v>240000000</v>
      </c>
      <c r="R11" s="251">
        <f t="shared" ca="1" si="5"/>
        <v>31329344.780000001</v>
      </c>
      <c r="S11" s="251">
        <f t="shared" ca="1" si="6"/>
        <v>208670655.22</v>
      </c>
      <c r="T11" s="252"/>
      <c r="U11" s="309" t="s">
        <v>451</v>
      </c>
    </row>
    <row r="12" spans="1:21">
      <c r="A12" s="23">
        <v>4322</v>
      </c>
      <c r="B12" s="13">
        <v>4</v>
      </c>
      <c r="C12" s="23" t="s">
        <v>219</v>
      </c>
      <c r="D12" s="24">
        <f t="shared" si="0"/>
        <v>900062917</v>
      </c>
      <c r="E12" s="14" t="str">
        <f t="shared" si="1"/>
        <v>SERVICIOS POSTALES NACIONALES S.A</v>
      </c>
      <c r="F12" s="15">
        <v>44601</v>
      </c>
      <c r="G12" s="313" t="s">
        <v>322</v>
      </c>
      <c r="H12" s="45">
        <v>298400</v>
      </c>
      <c r="I12" s="16" t="str">
        <f t="shared" si="2"/>
        <v>MEPOY-2021-</v>
      </c>
      <c r="J12" s="17">
        <v>1</v>
      </c>
      <c r="K12" s="17">
        <v>1</v>
      </c>
      <c r="L12" s="92">
        <v>44606</v>
      </c>
      <c r="M12" s="249">
        <v>4300174003</v>
      </c>
      <c r="N12" s="250">
        <v>1001704682</v>
      </c>
      <c r="O12" s="320">
        <f t="shared" si="3"/>
        <v>1222</v>
      </c>
      <c r="P12" s="249" t="s">
        <v>316</v>
      </c>
      <c r="Q12" s="251">
        <f t="shared" si="4"/>
        <v>3100000</v>
      </c>
      <c r="R12" s="251">
        <f t="shared" ca="1" si="5"/>
        <v>1723200</v>
      </c>
      <c r="S12" s="251">
        <f t="shared" ca="1" si="6"/>
        <v>1376800</v>
      </c>
      <c r="T12" s="252">
        <v>4</v>
      </c>
      <c r="U12" s="309" t="s">
        <v>451</v>
      </c>
    </row>
    <row r="13" spans="1:21">
      <c r="A13" s="23">
        <v>4422</v>
      </c>
      <c r="B13" s="13">
        <v>5</v>
      </c>
      <c r="C13" s="23" t="s">
        <v>193</v>
      </c>
      <c r="D13" s="24">
        <f t="shared" si="0"/>
        <v>900135121</v>
      </c>
      <c r="E13" s="14" t="str">
        <f t="shared" si="1"/>
        <v>PROYECTOS Y CONSTRUCCIONES DE OCCIDENTE S.A.</v>
      </c>
      <c r="F13" s="15">
        <v>44601</v>
      </c>
      <c r="G13" s="20" t="s">
        <v>323</v>
      </c>
      <c r="H13" s="45">
        <v>6000000</v>
      </c>
      <c r="I13" s="16" t="str">
        <f t="shared" si="2"/>
        <v>MEPOY-2021-</v>
      </c>
      <c r="J13" s="17">
        <v>1</v>
      </c>
      <c r="K13" s="17">
        <v>1</v>
      </c>
      <c r="L13" s="92">
        <v>44594</v>
      </c>
      <c r="M13" s="249">
        <v>4300174004</v>
      </c>
      <c r="N13" s="250">
        <v>1001704683</v>
      </c>
      <c r="O13" s="320">
        <f t="shared" si="3"/>
        <v>322</v>
      </c>
      <c r="P13" s="249" t="s">
        <v>316</v>
      </c>
      <c r="Q13" s="251">
        <f t="shared" si="4"/>
        <v>42000000</v>
      </c>
      <c r="R13" s="251">
        <f t="shared" ca="1" si="5"/>
        <v>18000000</v>
      </c>
      <c r="S13" s="251">
        <f t="shared" ca="1" si="6"/>
        <v>24000000</v>
      </c>
      <c r="T13" s="252"/>
      <c r="U13" s="309" t="s">
        <v>451</v>
      </c>
    </row>
    <row r="14" spans="1:21">
      <c r="A14" s="23">
        <v>4522</v>
      </c>
      <c r="B14" s="13">
        <v>6</v>
      </c>
      <c r="C14" s="23" t="s">
        <v>276</v>
      </c>
      <c r="D14" s="24">
        <f t="shared" si="0"/>
        <v>900046111</v>
      </c>
      <c r="E14" s="14" t="str">
        <f t="shared" si="1"/>
        <v>VIDAL ROJAS Y CIA. S.A.</v>
      </c>
      <c r="F14" s="15">
        <v>44601</v>
      </c>
      <c r="G14" s="20" t="s">
        <v>324</v>
      </c>
      <c r="H14" s="45">
        <v>80383989.700000003</v>
      </c>
      <c r="I14" s="16" t="str">
        <f t="shared" si="2"/>
        <v>MEPOY-2021-</v>
      </c>
      <c r="J14" s="17">
        <v>62</v>
      </c>
      <c r="K14" s="17">
        <v>1</v>
      </c>
      <c r="L14" s="92">
        <v>44594</v>
      </c>
      <c r="M14" s="249">
        <v>4300174005</v>
      </c>
      <c r="N14" s="250" t="s">
        <v>337</v>
      </c>
      <c r="O14" s="320">
        <f t="shared" si="3"/>
        <v>922</v>
      </c>
      <c r="P14" s="249" t="s">
        <v>316</v>
      </c>
      <c r="Q14" s="251">
        <f t="shared" si="4"/>
        <v>120000000</v>
      </c>
      <c r="R14" s="251">
        <f t="shared" ca="1" si="5"/>
        <v>0</v>
      </c>
      <c r="S14" s="251">
        <f t="shared" ca="1" si="6"/>
        <v>120000000</v>
      </c>
      <c r="T14" s="252"/>
      <c r="U14" s="309" t="s">
        <v>451</v>
      </c>
    </row>
    <row r="15" spans="1:21">
      <c r="A15" s="23">
        <v>4622</v>
      </c>
      <c r="B15" s="13">
        <v>7</v>
      </c>
      <c r="C15" s="23" t="s">
        <v>273</v>
      </c>
      <c r="D15" s="24">
        <f t="shared" si="0"/>
        <v>76330708</v>
      </c>
      <c r="E15" s="14" t="str">
        <f t="shared" si="1"/>
        <v>SULEZ GOMEZ LUIS FERNANDO</v>
      </c>
      <c r="F15" s="15">
        <v>44602</v>
      </c>
      <c r="G15" s="20" t="s">
        <v>325</v>
      </c>
      <c r="H15" s="45">
        <v>15337652.109999999</v>
      </c>
      <c r="I15" s="16" t="str">
        <f t="shared" si="2"/>
        <v>MEPOY-2021-</v>
      </c>
      <c r="J15" s="17">
        <v>29</v>
      </c>
      <c r="K15" s="17">
        <v>1</v>
      </c>
      <c r="L15" s="92">
        <v>44592</v>
      </c>
      <c r="M15" s="249">
        <v>4300174006</v>
      </c>
      <c r="N15" s="250" t="s">
        <v>425</v>
      </c>
      <c r="O15" s="320">
        <f t="shared" si="3"/>
        <v>1022</v>
      </c>
      <c r="P15" s="249" t="s">
        <v>316</v>
      </c>
      <c r="Q15" s="251">
        <f t="shared" si="4"/>
        <v>100000000</v>
      </c>
      <c r="R15" s="251">
        <f t="shared" ca="1" si="5"/>
        <v>69647824.840000004</v>
      </c>
      <c r="S15" s="251">
        <f t="shared" ca="1" si="6"/>
        <v>30352175.16</v>
      </c>
      <c r="T15" s="252">
        <v>2</v>
      </c>
      <c r="U15" s="309" t="s">
        <v>451</v>
      </c>
    </row>
    <row r="16" spans="1:21">
      <c r="A16" s="23">
        <v>4722</v>
      </c>
      <c r="B16" s="13">
        <v>8</v>
      </c>
      <c r="C16" s="23" t="s">
        <v>272</v>
      </c>
      <c r="D16" s="24">
        <f t="shared" si="0"/>
        <v>76330708</v>
      </c>
      <c r="E16" s="14" t="str">
        <f t="shared" si="1"/>
        <v>SULEZ GOMEZ LUIS FERNANDO</v>
      </c>
      <c r="F16" s="15">
        <v>44603</v>
      </c>
      <c r="G16" s="20" t="s">
        <v>327</v>
      </c>
      <c r="H16" s="45">
        <v>26867511.32</v>
      </c>
      <c r="I16" s="16" t="str">
        <f t="shared" si="2"/>
        <v>MEPOY-2021-</v>
      </c>
      <c r="J16" s="17">
        <v>81</v>
      </c>
      <c r="K16" s="17">
        <v>1</v>
      </c>
      <c r="L16" s="92">
        <v>44618</v>
      </c>
      <c r="M16" s="249">
        <v>4300174066</v>
      </c>
      <c r="N16" s="250" t="s">
        <v>426</v>
      </c>
      <c r="O16" s="320">
        <f t="shared" si="3"/>
        <v>1022</v>
      </c>
      <c r="P16" s="249" t="s">
        <v>316</v>
      </c>
      <c r="Q16" s="251">
        <f t="shared" si="4"/>
        <v>220000000</v>
      </c>
      <c r="R16" s="251">
        <f t="shared" ca="1" si="5"/>
        <v>92281604.959999993</v>
      </c>
      <c r="S16" s="251">
        <f t="shared" ca="1" si="6"/>
        <v>127718395.04000001</v>
      </c>
      <c r="T16" s="252">
        <v>2</v>
      </c>
      <c r="U16" s="309" t="s">
        <v>451</v>
      </c>
    </row>
    <row r="17" spans="1:21">
      <c r="A17" s="23">
        <v>4822</v>
      </c>
      <c r="B17" s="13">
        <v>9</v>
      </c>
      <c r="C17" s="23" t="s">
        <v>212</v>
      </c>
      <c r="D17" s="24">
        <f t="shared" si="0"/>
        <v>800219876</v>
      </c>
      <c r="E17" s="14" t="str">
        <f t="shared" si="1"/>
        <v>SODEXO SERVICIOS DE BENEFICIOS E INCENTIVOS COLOMBIA S.A.S</v>
      </c>
      <c r="F17" s="15">
        <v>44610</v>
      </c>
      <c r="G17" s="20" t="s">
        <v>326</v>
      </c>
      <c r="H17" s="45">
        <f>30034950+38059230</f>
        <v>68094180</v>
      </c>
      <c r="I17" s="16" t="str">
        <f t="shared" si="2"/>
        <v>MEPOY-2021-80</v>
      </c>
      <c r="J17" s="17">
        <v>2</v>
      </c>
      <c r="K17" s="17">
        <v>1</v>
      </c>
      <c r="L17" s="92">
        <v>44599</v>
      </c>
      <c r="M17" s="249">
        <v>4300174069</v>
      </c>
      <c r="N17" s="250"/>
      <c r="O17" s="320">
        <f t="shared" si="3"/>
        <v>122</v>
      </c>
      <c r="P17" s="249" t="s">
        <v>316</v>
      </c>
      <c r="Q17" s="251">
        <f t="shared" si="4"/>
        <v>270000000</v>
      </c>
      <c r="R17" s="251">
        <f t="shared" ca="1" si="5"/>
        <v>0</v>
      </c>
      <c r="S17" s="251">
        <f t="shared" ca="1" si="6"/>
        <v>270000000</v>
      </c>
      <c r="T17" s="252">
        <v>7</v>
      </c>
      <c r="U17" s="309" t="s">
        <v>451</v>
      </c>
    </row>
    <row r="18" spans="1:21">
      <c r="A18" s="23">
        <v>4922</v>
      </c>
      <c r="B18" s="13">
        <v>10</v>
      </c>
      <c r="C18" s="23" t="s">
        <v>235</v>
      </c>
      <c r="D18" s="24">
        <f t="shared" si="0"/>
        <v>1085663638</v>
      </c>
      <c r="E18" s="14" t="str">
        <f t="shared" si="1"/>
        <v>SILVA MUÑOZ IDER</v>
      </c>
      <c r="F18" s="15">
        <v>44611</v>
      </c>
      <c r="G18" s="20" t="s">
        <v>328</v>
      </c>
      <c r="H18" s="45">
        <v>5136280</v>
      </c>
      <c r="I18" s="16" t="str">
        <f t="shared" si="2"/>
        <v>MEPOY-2021-46</v>
      </c>
      <c r="J18" s="17">
        <v>1</v>
      </c>
      <c r="K18" s="17">
        <v>1</v>
      </c>
      <c r="L18" s="92">
        <v>44603</v>
      </c>
      <c r="M18" s="249">
        <v>4300174085</v>
      </c>
      <c r="N18" s="250"/>
      <c r="O18" s="320">
        <f t="shared" si="3"/>
        <v>422</v>
      </c>
      <c r="P18" s="249" t="s">
        <v>316</v>
      </c>
      <c r="Q18" s="251">
        <f t="shared" si="4"/>
        <v>27000000</v>
      </c>
      <c r="R18" s="251">
        <f t="shared" ca="1" si="5"/>
        <v>11492020</v>
      </c>
      <c r="S18" s="251">
        <f t="shared" ca="1" si="6"/>
        <v>15507980</v>
      </c>
      <c r="T18" s="252">
        <v>4</v>
      </c>
      <c r="U18" s="309" t="s">
        <v>451</v>
      </c>
    </row>
    <row r="19" spans="1:21">
      <c r="A19" s="23">
        <v>5022</v>
      </c>
      <c r="B19" s="13">
        <v>11</v>
      </c>
      <c r="C19" s="23" t="s">
        <v>329</v>
      </c>
      <c r="D19" s="24">
        <f t="shared" si="0"/>
        <v>1085663638</v>
      </c>
      <c r="E19" s="14" t="str">
        <f t="shared" si="1"/>
        <v>SILVA MUÑOZ IDER</v>
      </c>
      <c r="F19" s="15">
        <v>44613</v>
      </c>
      <c r="G19" s="20" t="s">
        <v>331</v>
      </c>
      <c r="H19" s="45">
        <v>6802200</v>
      </c>
      <c r="I19" s="16" t="str">
        <f t="shared" si="2"/>
        <v>MEPOY-2022-</v>
      </c>
      <c r="J19" s="17">
        <v>1</v>
      </c>
      <c r="K19" s="17">
        <v>1</v>
      </c>
      <c r="L19" s="92">
        <v>44603</v>
      </c>
      <c r="M19" s="249">
        <v>4300174089</v>
      </c>
      <c r="N19" s="250"/>
      <c r="O19" s="320">
        <f t="shared" si="3"/>
        <v>5522</v>
      </c>
      <c r="P19" s="249" t="s">
        <v>316</v>
      </c>
      <c r="Q19" s="251">
        <f t="shared" si="4"/>
        <v>10000000</v>
      </c>
      <c r="R19" s="251">
        <f t="shared" ca="1" si="5"/>
        <v>3197800</v>
      </c>
      <c r="S19" s="251">
        <f t="shared" ca="1" si="6"/>
        <v>6802200</v>
      </c>
      <c r="T19" s="252">
        <v>5</v>
      </c>
      <c r="U19" s="309" t="s">
        <v>451</v>
      </c>
    </row>
    <row r="20" spans="1:21">
      <c r="A20" s="23">
        <v>5122</v>
      </c>
      <c r="B20" s="13">
        <v>12</v>
      </c>
      <c r="C20" s="23" t="s">
        <v>214</v>
      </c>
      <c r="D20" s="24">
        <f t="shared" si="0"/>
        <v>800219876</v>
      </c>
      <c r="E20" s="14" t="str">
        <f t="shared" si="1"/>
        <v>SODEXO SERVICIOS DE BENEFICIOS E INCENTIVOS COLOMBIA S.A.S</v>
      </c>
      <c r="F20" s="15">
        <v>44613</v>
      </c>
      <c r="G20" s="20" t="s">
        <v>332</v>
      </c>
      <c r="H20" s="45">
        <v>9910663</v>
      </c>
      <c r="I20" s="16" t="str">
        <f t="shared" si="2"/>
        <v>MEPOY-2021-80</v>
      </c>
      <c r="J20" s="17">
        <v>2</v>
      </c>
      <c r="K20" s="17">
        <v>1</v>
      </c>
      <c r="L20" s="92">
        <v>44599</v>
      </c>
      <c r="M20" s="249">
        <v>4300174090</v>
      </c>
      <c r="N20" s="250"/>
      <c r="O20" s="320">
        <f t="shared" si="3"/>
        <v>122</v>
      </c>
      <c r="P20" s="249" t="s">
        <v>316</v>
      </c>
      <c r="Q20" s="251">
        <f t="shared" si="4"/>
        <v>45000000</v>
      </c>
      <c r="R20" s="251">
        <f t="shared" ca="1" si="5"/>
        <v>24329000</v>
      </c>
      <c r="S20" s="251">
        <f t="shared" ca="1" si="6"/>
        <v>20671000</v>
      </c>
      <c r="T20" s="252"/>
      <c r="U20" s="309" t="s">
        <v>451</v>
      </c>
    </row>
    <row r="21" spans="1:21">
      <c r="A21" s="23">
        <v>5222</v>
      </c>
      <c r="B21" s="13">
        <v>13</v>
      </c>
      <c r="C21" s="23" t="s">
        <v>225</v>
      </c>
      <c r="D21" s="24">
        <f t="shared" si="0"/>
        <v>16639418</v>
      </c>
      <c r="E21" s="14" t="str">
        <f t="shared" si="1"/>
        <v>DE LA ESPRIELLA GIRONA ANTONIO</v>
      </c>
      <c r="F21" s="15">
        <v>44613</v>
      </c>
      <c r="G21" s="20" t="s">
        <v>333</v>
      </c>
      <c r="H21" s="45">
        <v>1528354</v>
      </c>
      <c r="I21" s="16" t="str">
        <f t="shared" si="2"/>
        <v>MEPOY-2021-91</v>
      </c>
      <c r="J21" s="17">
        <v>1</v>
      </c>
      <c r="K21" s="17">
        <v>1</v>
      </c>
      <c r="L21" s="92">
        <v>44593</v>
      </c>
      <c r="M21" s="249">
        <v>4300174092</v>
      </c>
      <c r="N21" s="250">
        <v>1001703123</v>
      </c>
      <c r="O21" s="320">
        <f t="shared" si="3"/>
        <v>1322</v>
      </c>
      <c r="P21" s="249" t="s">
        <v>316</v>
      </c>
      <c r="Q21" s="251">
        <f t="shared" si="4"/>
        <v>9170124</v>
      </c>
      <c r="R21" s="251">
        <f t="shared" ca="1" si="5"/>
        <v>3056708</v>
      </c>
      <c r="S21" s="251">
        <f t="shared" ca="1" si="6"/>
        <v>6113416</v>
      </c>
      <c r="T21" s="252">
        <v>5</v>
      </c>
      <c r="U21" s="309" t="s">
        <v>451</v>
      </c>
    </row>
    <row r="22" spans="1:21">
      <c r="A22" s="23">
        <v>5322</v>
      </c>
      <c r="B22" s="13">
        <v>14</v>
      </c>
      <c r="C22" s="23" t="s">
        <v>220</v>
      </c>
      <c r="D22" s="24">
        <f t="shared" si="0"/>
        <v>900062917</v>
      </c>
      <c r="E22" s="14" t="str">
        <f t="shared" si="1"/>
        <v>SERVICIOS POSTALES NACIONALES S.A</v>
      </c>
      <c r="F22" s="15">
        <v>44613</v>
      </c>
      <c r="G22" s="20" t="s">
        <v>334</v>
      </c>
      <c r="H22" s="45">
        <v>649000</v>
      </c>
      <c r="I22" s="16" t="str">
        <f t="shared" si="2"/>
        <v>MEPOY-2021-</v>
      </c>
      <c r="J22" s="17">
        <v>1</v>
      </c>
      <c r="K22" s="17">
        <v>1</v>
      </c>
      <c r="L22" s="92">
        <v>44606</v>
      </c>
      <c r="M22" s="249">
        <v>4300174095</v>
      </c>
      <c r="N22" s="250">
        <v>1001703158</v>
      </c>
      <c r="O22" s="320">
        <f t="shared" si="3"/>
        <v>1222</v>
      </c>
      <c r="P22" s="249" t="s">
        <v>316</v>
      </c>
      <c r="Q22" s="251">
        <f t="shared" si="4"/>
        <v>4000000</v>
      </c>
      <c r="R22" s="251">
        <f t="shared" ca="1" si="5"/>
        <v>1442900</v>
      </c>
      <c r="S22" s="251">
        <f t="shared" ca="1" si="6"/>
        <v>2557100</v>
      </c>
      <c r="T22" s="252">
        <v>5</v>
      </c>
      <c r="U22" s="309" t="s">
        <v>451</v>
      </c>
    </row>
    <row r="23" spans="1:21">
      <c r="A23" s="23">
        <v>8022</v>
      </c>
      <c r="B23" s="13">
        <v>15</v>
      </c>
      <c r="C23" s="23" t="s">
        <v>251</v>
      </c>
      <c r="D23" s="24">
        <f t="shared" si="0"/>
        <v>860002400</v>
      </c>
      <c r="E23" s="14" t="str">
        <f t="shared" si="1"/>
        <v>LA PREVISORA S A COMPAÑIA DE SEGUROS</v>
      </c>
      <c r="F23" s="15">
        <v>44614</v>
      </c>
      <c r="G23" s="20" t="s">
        <v>349</v>
      </c>
      <c r="H23" s="45">
        <v>12984655</v>
      </c>
      <c r="I23" s="16" t="str">
        <f t="shared" si="2"/>
        <v>MEPOY-2021-104</v>
      </c>
      <c r="J23" s="17">
        <v>21</v>
      </c>
      <c r="K23" s="17">
        <v>1</v>
      </c>
      <c r="L23" s="92">
        <v>44623</v>
      </c>
      <c r="M23" s="249">
        <v>4200270398</v>
      </c>
      <c r="N23" s="250">
        <v>1001714259</v>
      </c>
      <c r="O23" s="320">
        <f t="shared" si="3"/>
        <v>522</v>
      </c>
      <c r="P23" s="249" t="s">
        <v>316</v>
      </c>
      <c r="Q23" s="251">
        <f t="shared" si="4"/>
        <v>12984655</v>
      </c>
      <c r="R23" s="251">
        <f t="shared" ca="1" si="5"/>
        <v>0</v>
      </c>
      <c r="S23" s="251">
        <f t="shared" ca="1" si="6"/>
        <v>12984655</v>
      </c>
      <c r="T23" s="252">
        <v>2</v>
      </c>
      <c r="U23" s="309" t="s">
        <v>451</v>
      </c>
    </row>
    <row r="24" spans="1:21">
      <c r="A24" s="23">
        <v>8322</v>
      </c>
      <c r="B24" s="13">
        <v>16</v>
      </c>
      <c r="C24" s="23" t="s">
        <v>255</v>
      </c>
      <c r="D24" s="24">
        <f t="shared" si="0"/>
        <v>811041369</v>
      </c>
      <c r="E24" s="14" t="str">
        <f t="shared" si="1"/>
        <v>REDLLANTAS S.A</v>
      </c>
      <c r="F24" s="15">
        <v>44616</v>
      </c>
      <c r="G24" s="20">
        <v>387180</v>
      </c>
      <c r="H24" s="45">
        <f>3961686.83</f>
        <v>3961686.83</v>
      </c>
      <c r="I24" s="16" t="str">
        <f t="shared" si="2"/>
        <v>MEPOY-2021-98</v>
      </c>
      <c r="J24" s="17">
        <v>1</v>
      </c>
      <c r="K24" s="17">
        <v>1</v>
      </c>
      <c r="L24" s="92">
        <v>44624</v>
      </c>
      <c r="M24" s="249" t="s">
        <v>352</v>
      </c>
      <c r="N24" s="250">
        <v>1001719557</v>
      </c>
      <c r="O24" s="320">
        <f t="shared" si="3"/>
        <v>622</v>
      </c>
      <c r="P24" s="249" t="s">
        <v>316</v>
      </c>
      <c r="Q24" s="251">
        <f t="shared" si="4"/>
        <v>3961686.83</v>
      </c>
      <c r="R24" s="251">
        <f t="shared" ca="1" si="5"/>
        <v>0</v>
      </c>
      <c r="S24" s="251">
        <f t="shared" ca="1" si="6"/>
        <v>3961686.83</v>
      </c>
      <c r="T24" s="252">
        <v>2</v>
      </c>
      <c r="U24" s="309" t="s">
        <v>451</v>
      </c>
    </row>
    <row r="25" spans="1:21">
      <c r="A25" s="23"/>
      <c r="B25" s="13"/>
      <c r="C25" s="23" t="s">
        <v>256</v>
      </c>
      <c r="D25" s="24">
        <f t="shared" si="0"/>
        <v>811041369</v>
      </c>
      <c r="E25" s="14" t="str">
        <f t="shared" si="1"/>
        <v>REDLLANTAS S.A</v>
      </c>
      <c r="F25" s="15">
        <v>44616</v>
      </c>
      <c r="G25" s="20">
        <v>387180</v>
      </c>
      <c r="H25" s="45">
        <v>6123583.7999999998</v>
      </c>
      <c r="I25" s="16" t="str">
        <f t="shared" si="2"/>
        <v>MEPOY-2021-98</v>
      </c>
      <c r="J25" s="17">
        <v>1</v>
      </c>
      <c r="K25" s="17">
        <v>1</v>
      </c>
      <c r="L25" s="92">
        <v>44599</v>
      </c>
      <c r="M25" s="249"/>
      <c r="N25" s="250"/>
      <c r="O25" s="320">
        <f t="shared" si="3"/>
        <v>622</v>
      </c>
      <c r="P25" s="249" t="s">
        <v>316</v>
      </c>
      <c r="Q25" s="251">
        <f t="shared" si="4"/>
        <v>6123583.7999999998</v>
      </c>
      <c r="R25" s="251">
        <f t="shared" ca="1" si="5"/>
        <v>0</v>
      </c>
      <c r="S25" s="251">
        <f t="shared" ca="1" si="6"/>
        <v>6123583.7999999998</v>
      </c>
      <c r="T25" s="252">
        <v>2</v>
      </c>
      <c r="U25" s="309" t="s">
        <v>451</v>
      </c>
    </row>
    <row r="26" spans="1:21">
      <c r="A26" s="23">
        <v>8422</v>
      </c>
      <c r="B26" s="13">
        <v>17</v>
      </c>
      <c r="C26" s="23" t="s">
        <v>258</v>
      </c>
      <c r="D26" s="24">
        <f t="shared" si="0"/>
        <v>900110012</v>
      </c>
      <c r="E26" s="14" t="str">
        <f t="shared" si="1"/>
        <v>MORARCI GROUP S.A.S.</v>
      </c>
      <c r="F26" s="15">
        <v>44616</v>
      </c>
      <c r="G26" s="20" t="s">
        <v>339</v>
      </c>
      <c r="H26" s="45">
        <f>12451189.42</f>
        <v>12451189.42</v>
      </c>
      <c r="I26" s="16" t="str">
        <f t="shared" si="2"/>
        <v>MEPOY-2021-</v>
      </c>
      <c r="J26" s="17">
        <v>1</v>
      </c>
      <c r="K26" s="17">
        <v>1</v>
      </c>
      <c r="L26" s="92">
        <v>44621</v>
      </c>
      <c r="M26" s="249" t="s">
        <v>353</v>
      </c>
      <c r="N26" s="250" t="s">
        <v>443</v>
      </c>
      <c r="O26" s="320">
        <f t="shared" si="3"/>
        <v>83021</v>
      </c>
      <c r="P26" s="249" t="s">
        <v>316</v>
      </c>
      <c r="Q26" s="251">
        <f t="shared" si="4"/>
        <v>12451189.42</v>
      </c>
      <c r="R26" s="251">
        <f t="shared" ca="1" si="5"/>
        <v>0</v>
      </c>
      <c r="S26" s="251">
        <f t="shared" ca="1" si="6"/>
        <v>12451189.42</v>
      </c>
      <c r="T26" s="252"/>
      <c r="U26" s="309" t="s">
        <v>451</v>
      </c>
    </row>
    <row r="27" spans="1:21">
      <c r="A27" s="23"/>
      <c r="B27" s="13"/>
      <c r="C27" s="23" t="s">
        <v>259</v>
      </c>
      <c r="D27" s="24">
        <f t="shared" si="0"/>
        <v>900110012</v>
      </c>
      <c r="E27" s="14" t="str">
        <f t="shared" si="1"/>
        <v>MORARCI GROUP S.A.S.</v>
      </c>
      <c r="F27" s="15">
        <v>44616</v>
      </c>
      <c r="G27" s="20" t="s">
        <v>339</v>
      </c>
      <c r="H27" s="45">
        <v>26975551.710000001</v>
      </c>
      <c r="I27" s="16" t="str">
        <f t="shared" si="2"/>
        <v>MEPOY-2021-</v>
      </c>
      <c r="J27" s="17">
        <v>1</v>
      </c>
      <c r="K27" s="17">
        <v>1</v>
      </c>
      <c r="L27" s="92">
        <v>44621</v>
      </c>
      <c r="M27" s="249"/>
      <c r="N27" s="250"/>
      <c r="O27" s="320">
        <f t="shared" si="3"/>
        <v>83021</v>
      </c>
      <c r="P27" s="249" t="s">
        <v>316</v>
      </c>
      <c r="Q27" s="251">
        <f t="shared" si="4"/>
        <v>26975551.710000001</v>
      </c>
      <c r="R27" s="251">
        <f t="shared" ca="1" si="5"/>
        <v>0</v>
      </c>
      <c r="S27" s="251">
        <f t="shared" ca="1" si="6"/>
        <v>26975551.710000001</v>
      </c>
      <c r="T27" s="252"/>
      <c r="U27" s="309" t="s">
        <v>451</v>
      </c>
    </row>
    <row r="28" spans="1:21">
      <c r="A28" s="23">
        <v>8522</v>
      </c>
      <c r="B28" s="13">
        <v>18</v>
      </c>
      <c r="C28" s="23" t="s">
        <v>215</v>
      </c>
      <c r="D28" s="24">
        <f t="shared" si="0"/>
        <v>800146077</v>
      </c>
      <c r="E28" s="14" t="str">
        <f t="shared" si="1"/>
        <v>ASEOS COLOMBIANOS ASEOCOLBA S.A.</v>
      </c>
      <c r="F28" s="15">
        <v>44616</v>
      </c>
      <c r="G28" s="20" t="s">
        <v>340</v>
      </c>
      <c r="H28" s="45">
        <f>8509623</f>
        <v>8509623</v>
      </c>
      <c r="I28" s="16" t="str">
        <f t="shared" si="2"/>
        <v>MEPOY-2021-50</v>
      </c>
      <c r="J28" s="17">
        <v>1</v>
      </c>
      <c r="K28" s="17">
        <v>1</v>
      </c>
      <c r="L28" s="92">
        <v>44622</v>
      </c>
      <c r="M28" s="249" t="s">
        <v>439</v>
      </c>
      <c r="N28" s="250" t="s">
        <v>440</v>
      </c>
      <c r="O28" s="320">
        <f t="shared" si="3"/>
        <v>40521</v>
      </c>
      <c r="P28" s="249" t="s">
        <v>316</v>
      </c>
      <c r="Q28" s="251">
        <f t="shared" si="4"/>
        <v>49078504.039999999</v>
      </c>
      <c r="R28" s="251">
        <f t="shared" ca="1" si="5"/>
        <v>15092722.039999999</v>
      </c>
      <c r="S28" s="251">
        <f t="shared" ca="1" si="6"/>
        <v>33985782</v>
      </c>
      <c r="T28" s="252"/>
      <c r="U28" s="309" t="s">
        <v>451</v>
      </c>
    </row>
    <row r="29" spans="1:21">
      <c r="A29" s="23"/>
      <c r="B29" s="13"/>
      <c r="C29" s="23" t="s">
        <v>216</v>
      </c>
      <c r="D29" s="24">
        <f t="shared" si="0"/>
        <v>800146077</v>
      </c>
      <c r="E29" s="14" t="str">
        <f t="shared" si="1"/>
        <v>ASEOS COLOMBIANOS ASEOCOLBA S.A.</v>
      </c>
      <c r="F29" s="15">
        <v>44616</v>
      </c>
      <c r="G29" s="20" t="s">
        <v>340</v>
      </c>
      <c r="H29" s="45">
        <v>10378953</v>
      </c>
      <c r="I29" s="16" t="str">
        <f t="shared" si="2"/>
        <v>MEPOY-2021-50</v>
      </c>
      <c r="J29" s="17">
        <v>1</v>
      </c>
      <c r="K29" s="17">
        <v>1</v>
      </c>
      <c r="L29" s="92">
        <v>44622</v>
      </c>
      <c r="M29" s="249"/>
      <c r="N29" s="250"/>
      <c r="O29" s="320">
        <f t="shared" si="3"/>
        <v>40521</v>
      </c>
      <c r="P29" s="249" t="s">
        <v>316</v>
      </c>
      <c r="Q29" s="251">
        <f t="shared" si="4"/>
        <v>59268388.509999998</v>
      </c>
      <c r="R29" s="251">
        <f t="shared" ca="1" si="5"/>
        <v>18660240.509999998</v>
      </c>
      <c r="S29" s="251">
        <f t="shared" ca="1" si="6"/>
        <v>40608148</v>
      </c>
      <c r="T29" s="252"/>
      <c r="U29" s="309" t="s">
        <v>451</v>
      </c>
    </row>
    <row r="30" spans="1:21">
      <c r="A30" s="23"/>
      <c r="B30" s="13"/>
      <c r="C30" s="23" t="s">
        <v>217</v>
      </c>
      <c r="D30" s="24">
        <f t="shared" si="0"/>
        <v>800146077</v>
      </c>
      <c r="E30" s="14" t="str">
        <f t="shared" si="1"/>
        <v>ASEOS COLOMBIANOS ASEOCOLBA S.A.</v>
      </c>
      <c r="F30" s="15">
        <v>44616</v>
      </c>
      <c r="G30" s="20" t="s">
        <v>340</v>
      </c>
      <c r="H30" s="45">
        <v>5795805</v>
      </c>
      <c r="I30" s="16" t="str">
        <f t="shared" si="2"/>
        <v>MEPOY-2021-50</v>
      </c>
      <c r="J30" s="17">
        <v>1</v>
      </c>
      <c r="K30" s="17">
        <v>1</v>
      </c>
      <c r="L30" s="92">
        <v>44622</v>
      </c>
      <c r="M30" s="249"/>
      <c r="N30" s="250"/>
      <c r="O30" s="320">
        <f t="shared" si="3"/>
        <v>40521</v>
      </c>
      <c r="P30" s="249" t="s">
        <v>316</v>
      </c>
      <c r="Q30" s="251">
        <f t="shared" si="4"/>
        <v>31593401.41</v>
      </c>
      <c r="R30" s="251">
        <f t="shared" ca="1" si="5"/>
        <v>8410181.4100000001</v>
      </c>
      <c r="S30" s="251">
        <f t="shared" ca="1" si="6"/>
        <v>23183220</v>
      </c>
      <c r="T30" s="252"/>
      <c r="U30" s="309" t="s">
        <v>451</v>
      </c>
    </row>
    <row r="31" spans="1:21">
      <c r="A31" s="23">
        <v>8622</v>
      </c>
      <c r="B31" s="13">
        <v>19</v>
      </c>
      <c r="C31" s="23" t="s">
        <v>234</v>
      </c>
      <c r="D31" s="24">
        <f t="shared" si="0"/>
        <v>1085663638</v>
      </c>
      <c r="E31" s="14" t="str">
        <f t="shared" si="1"/>
        <v>SILVA MUÑOZ IDER</v>
      </c>
      <c r="F31" s="15">
        <v>44618</v>
      </c>
      <c r="G31" s="20" t="s">
        <v>341</v>
      </c>
      <c r="H31" s="45">
        <f>2734480</f>
        <v>2734480</v>
      </c>
      <c r="I31" s="16" t="str">
        <f t="shared" si="2"/>
        <v>MEPOY-2021-46</v>
      </c>
      <c r="J31" s="17">
        <v>2</v>
      </c>
      <c r="K31" s="17">
        <v>1</v>
      </c>
      <c r="L31" s="92">
        <v>44631</v>
      </c>
      <c r="M31" s="249">
        <v>4300174447</v>
      </c>
      <c r="N31" s="250"/>
      <c r="O31" s="320">
        <f t="shared" si="3"/>
        <v>422</v>
      </c>
      <c r="P31" s="249" t="s">
        <v>316</v>
      </c>
      <c r="Q31" s="251">
        <f t="shared" si="4"/>
        <v>30000000</v>
      </c>
      <c r="R31" s="251">
        <f t="shared" ca="1" si="5"/>
        <v>22459620</v>
      </c>
      <c r="S31" s="251">
        <f t="shared" ca="1" si="6"/>
        <v>7540380</v>
      </c>
      <c r="T31" s="252"/>
      <c r="U31" s="309" t="s">
        <v>451</v>
      </c>
    </row>
    <row r="32" spans="1:21">
      <c r="A32" s="23">
        <v>8722</v>
      </c>
      <c r="B32" s="13">
        <v>20</v>
      </c>
      <c r="C32" s="23" t="s">
        <v>225</v>
      </c>
      <c r="D32" s="24">
        <f t="shared" si="0"/>
        <v>16639418</v>
      </c>
      <c r="E32" s="14" t="str">
        <f t="shared" si="1"/>
        <v>DE LA ESPRIELLA GIRONA ANTONIO</v>
      </c>
      <c r="F32" s="15">
        <v>44621</v>
      </c>
      <c r="G32" s="20" t="s">
        <v>342</v>
      </c>
      <c r="H32" s="45">
        <v>1528354</v>
      </c>
      <c r="I32" s="16" t="str">
        <f t="shared" si="2"/>
        <v>MEPOY-2021-91</v>
      </c>
      <c r="J32" s="17">
        <v>1</v>
      </c>
      <c r="K32" s="17">
        <v>1</v>
      </c>
      <c r="L32" s="92">
        <v>44621</v>
      </c>
      <c r="M32" s="249">
        <v>4300174448</v>
      </c>
      <c r="N32" s="250">
        <v>1001714252</v>
      </c>
      <c r="O32" s="320">
        <f t="shared" si="3"/>
        <v>1322</v>
      </c>
      <c r="P32" s="249" t="s">
        <v>316</v>
      </c>
      <c r="Q32" s="251">
        <f t="shared" si="4"/>
        <v>9170124</v>
      </c>
      <c r="R32" s="251">
        <f t="shared" ca="1" si="5"/>
        <v>3056708</v>
      </c>
      <c r="S32" s="251">
        <f t="shared" ca="1" si="6"/>
        <v>6113416</v>
      </c>
      <c r="T32" s="252"/>
      <c r="U32" s="309" t="s">
        <v>451</v>
      </c>
    </row>
    <row r="33" spans="1:33">
      <c r="A33" s="23">
        <v>8822</v>
      </c>
      <c r="B33" s="13">
        <v>21</v>
      </c>
      <c r="C33" s="23" t="s">
        <v>190</v>
      </c>
      <c r="D33" s="24">
        <f t="shared" si="0"/>
        <v>69055036</v>
      </c>
      <c r="E33" s="14" t="str">
        <f t="shared" si="1"/>
        <v>RIASCOS ROSA INES</v>
      </c>
      <c r="F33" s="15">
        <v>44621</v>
      </c>
      <c r="G33" s="20" t="s">
        <v>343</v>
      </c>
      <c r="H33" s="45">
        <v>768000</v>
      </c>
      <c r="I33" s="16" t="str">
        <f t="shared" si="2"/>
        <v>MEPOY-2021-</v>
      </c>
      <c r="J33" s="17">
        <v>1</v>
      </c>
      <c r="K33" s="17">
        <v>1</v>
      </c>
      <c r="L33" s="92">
        <v>44621</v>
      </c>
      <c r="M33" s="249">
        <v>4300174449</v>
      </c>
      <c r="N33" s="250">
        <v>1001714247</v>
      </c>
      <c r="O33" s="320">
        <f t="shared" si="3"/>
        <v>1422</v>
      </c>
      <c r="P33" s="249" t="s">
        <v>316</v>
      </c>
      <c r="Q33" s="251">
        <f t="shared" si="4"/>
        <v>5376000</v>
      </c>
      <c r="R33" s="251">
        <f t="shared" ca="1" si="5"/>
        <v>2304000</v>
      </c>
      <c r="S33" s="251">
        <f t="shared" ca="1" si="6"/>
        <v>3072000</v>
      </c>
      <c r="T33" s="252"/>
      <c r="U33" s="309" t="s">
        <v>451</v>
      </c>
    </row>
    <row r="34" spans="1:33">
      <c r="A34" s="23">
        <v>10322</v>
      </c>
      <c r="B34" s="13">
        <v>22</v>
      </c>
      <c r="C34" s="23" t="s">
        <v>277</v>
      </c>
      <c r="D34" s="24">
        <f t="shared" si="0"/>
        <v>900046111</v>
      </c>
      <c r="E34" s="14" t="str">
        <f t="shared" si="1"/>
        <v>VIDAL ROJAS Y CIA. S.A.</v>
      </c>
      <c r="F34" s="15">
        <v>44621</v>
      </c>
      <c r="G34" s="20" t="s">
        <v>345</v>
      </c>
      <c r="H34" s="45">
        <v>36311251.450000003</v>
      </c>
      <c r="I34" s="16" t="str">
        <f t="shared" si="2"/>
        <v>MEPOY-2021-</v>
      </c>
      <c r="J34" s="17">
        <v>19</v>
      </c>
      <c r="K34" s="17">
        <v>1</v>
      </c>
      <c r="L34" s="92">
        <v>44621</v>
      </c>
      <c r="M34" s="249">
        <v>4300174920</v>
      </c>
      <c r="N34" s="250" t="s">
        <v>428</v>
      </c>
      <c r="O34" s="320">
        <f t="shared" si="3"/>
        <v>922</v>
      </c>
      <c r="P34" s="249" t="s">
        <v>316</v>
      </c>
      <c r="Q34" s="251">
        <f t="shared" si="4"/>
        <v>65000000</v>
      </c>
      <c r="R34" s="251">
        <f t="shared" ca="1" si="5"/>
        <v>1305532.4599999934</v>
      </c>
      <c r="S34" s="251">
        <f t="shared" ca="1" si="6"/>
        <v>63694467.540000007</v>
      </c>
      <c r="T34" s="252">
        <v>3</v>
      </c>
      <c r="U34" s="309" t="s">
        <v>451</v>
      </c>
    </row>
    <row r="35" spans="1:33">
      <c r="A35" s="23">
        <v>10422</v>
      </c>
      <c r="B35" s="13">
        <v>23</v>
      </c>
      <c r="C35" s="23" t="s">
        <v>272</v>
      </c>
      <c r="D35" s="24">
        <f t="shared" si="0"/>
        <v>76330708</v>
      </c>
      <c r="E35" s="14" t="str">
        <f t="shared" si="1"/>
        <v>SULEZ GOMEZ LUIS FERNANDO</v>
      </c>
      <c r="F35" s="15">
        <v>44623</v>
      </c>
      <c r="G35" s="20" t="s">
        <v>344</v>
      </c>
      <c r="H35" s="45">
        <v>38812560.380000003</v>
      </c>
      <c r="I35" s="16" t="str">
        <f t="shared" si="2"/>
        <v>MEPOY-2021-</v>
      </c>
      <c r="J35" s="17">
        <v>105</v>
      </c>
      <c r="K35" s="17">
        <v>1</v>
      </c>
      <c r="L35" s="92">
        <v>44620</v>
      </c>
      <c r="M35" s="249">
        <v>4300174930</v>
      </c>
      <c r="N35" s="250">
        <v>1001713986</v>
      </c>
      <c r="O35" s="320">
        <f t="shared" si="3"/>
        <v>1022</v>
      </c>
      <c r="P35" s="249" t="s">
        <v>316</v>
      </c>
      <c r="Q35" s="251">
        <f t="shared" si="4"/>
        <v>220000000</v>
      </c>
      <c r="R35" s="251">
        <f t="shared" ca="1" si="5"/>
        <v>92281604.959999993</v>
      </c>
      <c r="S35" s="251">
        <f t="shared" ca="1" si="6"/>
        <v>127718395.04000001</v>
      </c>
      <c r="T35" s="252"/>
      <c r="U35" s="309" t="s">
        <v>451</v>
      </c>
    </row>
    <row r="36" spans="1:33">
      <c r="A36" s="23">
        <v>10522</v>
      </c>
      <c r="B36" s="13">
        <v>24</v>
      </c>
      <c r="C36" s="23" t="s">
        <v>275</v>
      </c>
      <c r="D36" s="24">
        <f t="shared" si="0"/>
        <v>900046111</v>
      </c>
      <c r="E36" s="14" t="str">
        <f t="shared" si="1"/>
        <v>VIDAL ROJAS Y CIA. S.A.</v>
      </c>
      <c r="F36" s="15">
        <v>44623</v>
      </c>
      <c r="G36" s="20" t="s">
        <v>418</v>
      </c>
      <c r="H36" s="45">
        <v>58711868.479999997</v>
      </c>
      <c r="I36" s="16" t="str">
        <f t="shared" si="2"/>
        <v>MEPOY-2021-</v>
      </c>
      <c r="J36" s="17">
        <v>62</v>
      </c>
      <c r="K36" s="17">
        <v>1</v>
      </c>
      <c r="L36" s="92">
        <v>44621</v>
      </c>
      <c r="M36" s="249">
        <v>4300174923</v>
      </c>
      <c r="N36" s="250" t="s">
        <v>429</v>
      </c>
      <c r="O36" s="320">
        <f t="shared" si="3"/>
        <v>922</v>
      </c>
      <c r="P36" s="249" t="s">
        <v>316</v>
      </c>
      <c r="Q36" s="251">
        <f t="shared" si="4"/>
        <v>240000000</v>
      </c>
      <c r="R36" s="251">
        <f t="shared" ca="1" si="5"/>
        <v>41730861.629999995</v>
      </c>
      <c r="S36" s="251">
        <f t="shared" ca="1" si="6"/>
        <v>198269138.37</v>
      </c>
      <c r="T36" s="252"/>
      <c r="U36" s="309" t="s">
        <v>451</v>
      </c>
    </row>
    <row r="37" spans="1:33">
      <c r="A37" s="23">
        <v>10622</v>
      </c>
      <c r="B37" s="13">
        <v>25</v>
      </c>
      <c r="C37" s="23" t="s">
        <v>213</v>
      </c>
      <c r="D37" s="24">
        <f t="shared" si="0"/>
        <v>800219876</v>
      </c>
      <c r="E37" s="14" t="str">
        <f t="shared" si="1"/>
        <v>SODEXO SERVICIOS DE BENEFICIOS E INCENTIVOS COLOMBIA S.A.S</v>
      </c>
      <c r="F37" s="15">
        <v>44624</v>
      </c>
      <c r="G37" s="20" t="s">
        <v>347</v>
      </c>
      <c r="H37" s="45">
        <v>63462838</v>
      </c>
      <c r="I37" s="16" t="str">
        <f t="shared" si="2"/>
        <v>MEPOY-2021-80</v>
      </c>
      <c r="J37" s="17">
        <v>2</v>
      </c>
      <c r="K37" s="17">
        <v>1</v>
      </c>
      <c r="L37" s="92">
        <v>44629</v>
      </c>
      <c r="M37" s="249">
        <v>4300174932</v>
      </c>
      <c r="N37" s="250"/>
      <c r="O37" s="320">
        <f t="shared" si="3"/>
        <v>122</v>
      </c>
      <c r="P37" s="249" t="s">
        <v>316</v>
      </c>
      <c r="Q37" s="251">
        <f t="shared" si="4"/>
        <v>240000000</v>
      </c>
      <c r="R37" s="251">
        <f t="shared" ca="1" si="5"/>
        <v>31329344.780000001</v>
      </c>
      <c r="S37" s="251">
        <f t="shared" ca="1" si="6"/>
        <v>208670655.22</v>
      </c>
      <c r="T37" s="252"/>
      <c r="U37" s="309" t="s">
        <v>451</v>
      </c>
      <c r="AG37" s="230" t="s">
        <v>338</v>
      </c>
    </row>
    <row r="38" spans="1:33">
      <c r="A38" s="23">
        <v>10722</v>
      </c>
      <c r="B38" s="13">
        <v>26</v>
      </c>
      <c r="C38" s="23" t="s">
        <v>279</v>
      </c>
      <c r="D38" s="24">
        <f t="shared" si="0"/>
        <v>860002400</v>
      </c>
      <c r="E38" s="14" t="str">
        <f t="shared" si="1"/>
        <v>LA PREVISORA S A COMPAÑIA DE SEGUROS</v>
      </c>
      <c r="F38" s="15">
        <v>44624</v>
      </c>
      <c r="G38" s="20" t="s">
        <v>423</v>
      </c>
      <c r="H38" s="45">
        <v>130359043</v>
      </c>
      <c r="I38" s="16" t="str">
        <f t="shared" si="2"/>
        <v>MEPOY-2021-</v>
      </c>
      <c r="J38" s="17">
        <v>199</v>
      </c>
      <c r="K38" s="17">
        <v>1</v>
      </c>
      <c r="L38" s="92">
        <v>44623</v>
      </c>
      <c r="M38" s="249">
        <v>4300174940</v>
      </c>
      <c r="N38" s="250">
        <v>1001714048</v>
      </c>
      <c r="O38" s="320">
        <f t="shared" si="3"/>
        <v>722</v>
      </c>
      <c r="P38" s="249" t="s">
        <v>316</v>
      </c>
      <c r="Q38" s="251">
        <f t="shared" si="4"/>
        <v>136910696</v>
      </c>
      <c r="R38" s="251">
        <f t="shared" ca="1" si="5"/>
        <v>590743</v>
      </c>
      <c r="S38" s="251">
        <f t="shared" ca="1" si="6"/>
        <v>136319953</v>
      </c>
      <c r="T38" s="252"/>
      <c r="U38" s="309" t="s">
        <v>451</v>
      </c>
    </row>
    <row r="39" spans="1:33">
      <c r="A39" s="23">
        <v>10822</v>
      </c>
      <c r="B39" s="13">
        <v>27</v>
      </c>
      <c r="C39" s="23" t="s">
        <v>276</v>
      </c>
      <c r="D39" s="24">
        <f t="shared" si="0"/>
        <v>900046111</v>
      </c>
      <c r="E39" s="14" t="str">
        <f t="shared" si="1"/>
        <v>VIDAL ROJAS Y CIA. S.A.</v>
      </c>
      <c r="F39" s="15">
        <v>44630</v>
      </c>
      <c r="G39" s="20" t="s">
        <v>419</v>
      </c>
      <c r="H39" s="45">
        <v>39616010.299999997</v>
      </c>
      <c r="I39" s="16" t="str">
        <f t="shared" si="2"/>
        <v>MEPOY-2021-</v>
      </c>
      <c r="J39" s="17">
        <v>39</v>
      </c>
      <c r="K39" s="17">
        <v>1</v>
      </c>
      <c r="L39" s="92">
        <v>44618</v>
      </c>
      <c r="M39" s="249">
        <v>4200272551</v>
      </c>
      <c r="N39" s="250" t="s">
        <v>430</v>
      </c>
      <c r="O39" s="320">
        <f t="shared" si="3"/>
        <v>922</v>
      </c>
      <c r="P39" s="249" t="s">
        <v>316</v>
      </c>
      <c r="Q39" s="251">
        <f t="shared" si="4"/>
        <v>120000000</v>
      </c>
      <c r="R39" s="251">
        <f t="shared" ca="1" si="5"/>
        <v>0</v>
      </c>
      <c r="S39" s="251">
        <f t="shared" ca="1" si="6"/>
        <v>120000000</v>
      </c>
      <c r="T39" s="252"/>
      <c r="U39" s="309" t="s">
        <v>451</v>
      </c>
    </row>
    <row r="40" spans="1:33">
      <c r="A40" s="23">
        <v>10922</v>
      </c>
      <c r="B40" s="13">
        <v>28</v>
      </c>
      <c r="C40" s="23" t="s">
        <v>219</v>
      </c>
      <c r="D40" s="24">
        <f t="shared" si="0"/>
        <v>900062917</v>
      </c>
      <c r="E40" s="14" t="str">
        <f t="shared" si="1"/>
        <v>SERVICIOS POSTALES NACIONALES S.A</v>
      </c>
      <c r="F40" s="15">
        <v>44630</v>
      </c>
      <c r="G40" s="313" t="s">
        <v>348</v>
      </c>
      <c r="H40" s="45">
        <v>544300</v>
      </c>
      <c r="I40" s="16" t="str">
        <f t="shared" si="2"/>
        <v>MEPOY-2021-</v>
      </c>
      <c r="J40" s="17">
        <v>1</v>
      </c>
      <c r="K40" s="17">
        <v>1</v>
      </c>
      <c r="L40" s="92">
        <v>44628</v>
      </c>
      <c r="M40" s="249">
        <v>4300174933</v>
      </c>
      <c r="N40" s="250">
        <v>1001714010</v>
      </c>
      <c r="O40" s="320">
        <f t="shared" si="3"/>
        <v>1222</v>
      </c>
      <c r="P40" s="249" t="s">
        <v>316</v>
      </c>
      <c r="Q40" s="251">
        <f t="shared" si="4"/>
        <v>3100000</v>
      </c>
      <c r="R40" s="251">
        <f t="shared" ca="1" si="5"/>
        <v>1723200</v>
      </c>
      <c r="S40" s="251">
        <f t="shared" ca="1" si="6"/>
        <v>1376800</v>
      </c>
      <c r="T40" s="252"/>
      <c r="U40" s="309" t="s">
        <v>451</v>
      </c>
    </row>
    <row r="41" spans="1:33">
      <c r="A41" s="231">
        <v>11022</v>
      </c>
      <c r="B41" s="13">
        <v>29</v>
      </c>
      <c r="C41" s="23" t="s">
        <v>220</v>
      </c>
      <c r="D41" s="24">
        <f t="shared" si="0"/>
        <v>900062917</v>
      </c>
      <c r="E41" s="14" t="str">
        <f t="shared" si="1"/>
        <v>SERVICIOS POSTALES NACIONALES S.A</v>
      </c>
      <c r="F41" s="15">
        <v>44630</v>
      </c>
      <c r="G41" s="20" t="s">
        <v>356</v>
      </c>
      <c r="H41" s="45">
        <v>343000</v>
      </c>
      <c r="I41" s="16" t="str">
        <f t="shared" si="2"/>
        <v>MEPOY-2021-</v>
      </c>
      <c r="J41" s="17">
        <v>1</v>
      </c>
      <c r="K41" s="17">
        <v>1</v>
      </c>
      <c r="L41" s="92">
        <v>44628</v>
      </c>
      <c r="M41" s="249">
        <v>4300174934</v>
      </c>
      <c r="N41" s="250">
        <v>1001714021</v>
      </c>
      <c r="O41" s="320">
        <f t="shared" si="3"/>
        <v>1222</v>
      </c>
      <c r="P41" s="249" t="s">
        <v>316</v>
      </c>
      <c r="Q41" s="251">
        <f t="shared" si="4"/>
        <v>4000000</v>
      </c>
      <c r="R41" s="251">
        <f t="shared" ca="1" si="5"/>
        <v>1442900</v>
      </c>
      <c r="S41" s="251">
        <f t="shared" ca="1" si="6"/>
        <v>2557100</v>
      </c>
      <c r="T41" s="252"/>
      <c r="U41" s="309" t="s">
        <v>451</v>
      </c>
    </row>
    <row r="42" spans="1:33">
      <c r="A42" s="23">
        <v>11122</v>
      </c>
      <c r="B42" s="13">
        <v>30</v>
      </c>
      <c r="C42" s="23" t="s">
        <v>193</v>
      </c>
      <c r="D42" s="24">
        <f t="shared" si="0"/>
        <v>900135121</v>
      </c>
      <c r="E42" s="14" t="str">
        <f t="shared" si="1"/>
        <v>PROYECTOS Y CONSTRUCCIONES DE OCCIDENTE S.A.</v>
      </c>
      <c r="F42" s="15">
        <v>44630</v>
      </c>
      <c r="G42" s="20" t="s">
        <v>355</v>
      </c>
      <c r="H42" s="45">
        <v>6000000</v>
      </c>
      <c r="I42" s="16" t="str">
        <f t="shared" si="2"/>
        <v>MEPOY-2021-</v>
      </c>
      <c r="J42" s="17">
        <v>1</v>
      </c>
      <c r="K42" s="17">
        <v>1</v>
      </c>
      <c r="L42" s="92">
        <v>44622</v>
      </c>
      <c r="M42" s="249">
        <v>4300174937</v>
      </c>
      <c r="N42" s="250">
        <v>1001714030</v>
      </c>
      <c r="O42" s="320">
        <f t="shared" si="3"/>
        <v>322</v>
      </c>
      <c r="P42" s="249" t="s">
        <v>316</v>
      </c>
      <c r="Q42" s="251">
        <f t="shared" si="4"/>
        <v>42000000</v>
      </c>
      <c r="R42" s="251">
        <f t="shared" ca="1" si="5"/>
        <v>18000000</v>
      </c>
      <c r="S42" s="251">
        <f t="shared" ca="1" si="6"/>
        <v>24000000</v>
      </c>
      <c r="T42" s="252"/>
      <c r="U42" s="309" t="s">
        <v>451</v>
      </c>
    </row>
    <row r="43" spans="1:33">
      <c r="A43" s="17">
        <v>11322</v>
      </c>
      <c r="B43" s="13">
        <v>31</v>
      </c>
      <c r="C43" s="23" t="s">
        <v>273</v>
      </c>
      <c r="D43" s="24">
        <f t="shared" si="0"/>
        <v>76330708</v>
      </c>
      <c r="E43" s="14" t="str">
        <f t="shared" si="1"/>
        <v>SULEZ GOMEZ LUIS FERNANDO</v>
      </c>
      <c r="F43" s="15">
        <v>44631</v>
      </c>
      <c r="G43" s="20" t="s">
        <v>424</v>
      </c>
      <c r="H43" s="45">
        <v>5297517.03</v>
      </c>
      <c r="I43" s="16" t="str">
        <f t="shared" si="2"/>
        <v>MEPOY-2021-</v>
      </c>
      <c r="J43" s="17">
        <v>24</v>
      </c>
      <c r="K43" s="17">
        <v>1</v>
      </c>
      <c r="L43" s="92">
        <v>44620</v>
      </c>
      <c r="M43" s="17">
        <v>4300174931</v>
      </c>
      <c r="N43" s="17">
        <v>1001713992</v>
      </c>
      <c r="O43" s="320">
        <f t="shared" si="3"/>
        <v>1022</v>
      </c>
      <c r="P43" s="249" t="s">
        <v>316</v>
      </c>
      <c r="Q43" s="251">
        <f t="shared" si="4"/>
        <v>100000000</v>
      </c>
      <c r="R43" s="251">
        <f t="shared" ca="1" si="5"/>
        <v>69647824.840000004</v>
      </c>
      <c r="S43" s="251">
        <f t="shared" ca="1" si="6"/>
        <v>30352175.16</v>
      </c>
      <c r="T43" s="252"/>
      <c r="U43" s="309" t="s">
        <v>451</v>
      </c>
    </row>
    <row r="44" spans="1:33">
      <c r="A44" s="17">
        <v>11422</v>
      </c>
      <c r="B44" s="13">
        <v>32</v>
      </c>
      <c r="C44" s="23" t="s">
        <v>277</v>
      </c>
      <c r="D44" s="24">
        <f t="shared" si="0"/>
        <v>900046111</v>
      </c>
      <c r="E44" s="14" t="str">
        <f t="shared" si="1"/>
        <v>VIDAL ROJAS Y CIA. S.A.</v>
      </c>
      <c r="F44" s="15">
        <v>44631</v>
      </c>
      <c r="G44" s="20" t="s">
        <v>420</v>
      </c>
      <c r="H44" s="45">
        <v>12123195.949999999</v>
      </c>
      <c r="I44" s="16" t="str">
        <f t="shared" si="2"/>
        <v>MEPOY-2021-</v>
      </c>
      <c r="J44" s="17">
        <v>10</v>
      </c>
      <c r="K44" s="17">
        <v>1</v>
      </c>
      <c r="L44" s="92">
        <v>44622</v>
      </c>
      <c r="M44" s="17">
        <v>4300174928</v>
      </c>
      <c r="N44" s="17" t="s">
        <v>432</v>
      </c>
      <c r="O44" s="320">
        <f t="shared" si="3"/>
        <v>922</v>
      </c>
      <c r="P44" s="249" t="s">
        <v>316</v>
      </c>
      <c r="Q44" s="251">
        <f t="shared" si="4"/>
        <v>65000000</v>
      </c>
      <c r="R44" s="251">
        <f t="shared" ca="1" si="5"/>
        <v>1305532.4599999934</v>
      </c>
      <c r="S44" s="251">
        <f t="shared" ca="1" si="6"/>
        <v>63694467.540000007</v>
      </c>
      <c r="T44" s="252"/>
      <c r="U44" s="309" t="s">
        <v>451</v>
      </c>
    </row>
    <row r="45" spans="1:33">
      <c r="A45" s="23">
        <v>11622</v>
      </c>
      <c r="B45" s="13">
        <v>33</v>
      </c>
      <c r="C45" s="23" t="s">
        <v>215</v>
      </c>
      <c r="D45" s="24">
        <f t="shared" si="0"/>
        <v>800146077</v>
      </c>
      <c r="E45" s="14" t="str">
        <f t="shared" si="1"/>
        <v>ASEOS COLOMBIANOS ASEOCOLBA S.A.</v>
      </c>
      <c r="F45" s="15">
        <v>44637</v>
      </c>
      <c r="G45" s="20" t="s">
        <v>358</v>
      </c>
      <c r="H45" s="45">
        <f>8386105</f>
        <v>8386105</v>
      </c>
      <c r="I45" s="16" t="str">
        <f t="shared" si="2"/>
        <v>MEPOY-2021-50</v>
      </c>
      <c r="J45" s="17">
        <v>1</v>
      </c>
      <c r="K45" s="17">
        <v>1</v>
      </c>
      <c r="L45" s="92">
        <v>44622</v>
      </c>
      <c r="M45" s="249" t="s">
        <v>433</v>
      </c>
      <c r="N45" s="250" t="s">
        <v>434</v>
      </c>
      <c r="O45" s="320">
        <f t="shared" si="3"/>
        <v>40521</v>
      </c>
      <c r="P45" s="249" t="s">
        <v>316</v>
      </c>
      <c r="Q45" s="251">
        <f t="shared" si="4"/>
        <v>49078504.039999999</v>
      </c>
      <c r="R45" s="251">
        <f t="shared" ca="1" si="5"/>
        <v>15092722.039999999</v>
      </c>
      <c r="S45" s="251">
        <f t="shared" ca="1" si="6"/>
        <v>33985782</v>
      </c>
      <c r="T45" s="252"/>
      <c r="U45" s="309" t="s">
        <v>451</v>
      </c>
    </row>
    <row r="46" spans="1:33">
      <c r="A46" s="23"/>
      <c r="B46" s="13"/>
      <c r="C46" s="23" t="s">
        <v>216</v>
      </c>
      <c r="D46" s="24">
        <f t="shared" si="0"/>
        <v>800146077</v>
      </c>
      <c r="E46" s="14" t="str">
        <f t="shared" si="1"/>
        <v>ASEOS COLOMBIANOS ASEOCOLBA S.A.</v>
      </c>
      <c r="F46" s="15">
        <v>44637</v>
      </c>
      <c r="G46" s="20" t="s">
        <v>358</v>
      </c>
      <c r="H46" s="45">
        <v>10255435</v>
      </c>
      <c r="I46" s="16" t="str">
        <f t="shared" si="2"/>
        <v>MEPOY-2021-50</v>
      </c>
      <c r="J46" s="17">
        <v>1</v>
      </c>
      <c r="K46" s="17">
        <v>1</v>
      </c>
      <c r="L46" s="92">
        <v>44622</v>
      </c>
      <c r="M46" s="249"/>
      <c r="N46" s="250"/>
      <c r="O46" s="320">
        <f t="shared" si="3"/>
        <v>40521</v>
      </c>
      <c r="P46" s="249" t="s">
        <v>316</v>
      </c>
      <c r="Q46" s="251">
        <f t="shared" si="4"/>
        <v>59268388.509999998</v>
      </c>
      <c r="R46" s="251">
        <f t="shared" ca="1" si="5"/>
        <v>18660240.509999998</v>
      </c>
      <c r="S46" s="251">
        <f t="shared" ca="1" si="6"/>
        <v>40608148</v>
      </c>
      <c r="T46" s="252"/>
      <c r="U46" s="309" t="s">
        <v>451</v>
      </c>
    </row>
    <row r="47" spans="1:33">
      <c r="A47" s="23"/>
      <c r="B47" s="13"/>
      <c r="C47" s="23" t="s">
        <v>217</v>
      </c>
      <c r="D47" s="24">
        <f t="shared" si="0"/>
        <v>800146077</v>
      </c>
      <c r="E47" s="14" t="str">
        <f t="shared" si="1"/>
        <v>ASEOS COLOMBIANOS ASEOCOLBA S.A.</v>
      </c>
      <c r="F47" s="15">
        <v>44637</v>
      </c>
      <c r="G47" s="20" t="s">
        <v>358</v>
      </c>
      <c r="H47" s="45">
        <v>5795805</v>
      </c>
      <c r="I47" s="16" t="str">
        <f t="shared" si="2"/>
        <v>MEPOY-2021-50</v>
      </c>
      <c r="J47" s="17">
        <v>1</v>
      </c>
      <c r="K47" s="17">
        <v>1</v>
      </c>
      <c r="L47" s="92">
        <v>44622</v>
      </c>
      <c r="M47" s="249"/>
      <c r="N47" s="250"/>
      <c r="O47" s="320">
        <f t="shared" si="3"/>
        <v>40521</v>
      </c>
      <c r="P47" s="249" t="s">
        <v>316</v>
      </c>
      <c r="Q47" s="251">
        <f t="shared" si="4"/>
        <v>31593401.41</v>
      </c>
      <c r="R47" s="251">
        <f t="shared" ca="1" si="5"/>
        <v>8410181.4100000001</v>
      </c>
      <c r="S47" s="251">
        <f t="shared" ca="1" si="6"/>
        <v>23183220</v>
      </c>
      <c r="T47" s="252"/>
      <c r="U47" s="309" t="s">
        <v>451</v>
      </c>
    </row>
    <row r="48" spans="1:33">
      <c r="A48" s="17">
        <v>11522</v>
      </c>
      <c r="B48" s="13">
        <v>35</v>
      </c>
      <c r="C48" s="23" t="s">
        <v>214</v>
      </c>
      <c r="D48" s="24">
        <f t="shared" ref="D48:D49" si="7">IFERROR(VLOOKUP(C48,DATOS,4,FALSE)," ")</f>
        <v>800219876</v>
      </c>
      <c r="E48" s="14" t="str">
        <f t="shared" ref="E48:E49" si="8">IFERROR(VLOOKUP(C48,DATOS,3,FALSE)," ")</f>
        <v>SODEXO SERVICIOS DE BENEFICIOS E INCENTIVOS COLOMBIA S.A.S</v>
      </c>
      <c r="F48" s="15">
        <v>44631</v>
      </c>
      <c r="G48" s="20" t="s">
        <v>421</v>
      </c>
      <c r="H48" s="45">
        <v>10760337</v>
      </c>
      <c r="I48" s="16" t="str">
        <f t="shared" ref="I48:I49" si="9">IFERROR(VLOOKUP(C48,DATOS,5,FALSE)," ")</f>
        <v>MEPOY-2021-80</v>
      </c>
      <c r="J48" s="17">
        <v>2</v>
      </c>
      <c r="K48" s="17">
        <v>1</v>
      </c>
      <c r="L48" s="92">
        <v>44629</v>
      </c>
      <c r="M48" s="17">
        <v>4300174939</v>
      </c>
      <c r="N48" s="17"/>
      <c r="O48" s="320">
        <f t="shared" ref="O48:O49" si="10">IFERROR(VLOOKUP(C48,DATOS,16,FALSE)," ")</f>
        <v>122</v>
      </c>
      <c r="P48" s="249" t="s">
        <v>316</v>
      </c>
      <c r="Q48" s="251">
        <f t="shared" ref="Q48:Q49" si="11">IFERROR(VLOOKUP(C48,DATOS,12,FALSE)," ")</f>
        <v>45000000</v>
      </c>
      <c r="R48" s="251">
        <f t="shared" ref="R48:R49" ca="1" si="12">IFERROR(VLOOKUP(C48,DATOS,9,FALSE)," ")</f>
        <v>24329000</v>
      </c>
      <c r="S48" s="251">
        <f t="shared" ref="S48:S49" ca="1" si="13">IFERROR(VLOOKUP(C48,DATOS,8,FALSE)," ")</f>
        <v>20671000</v>
      </c>
      <c r="T48" s="252"/>
      <c r="U48" s="309" t="s">
        <v>451</v>
      </c>
    </row>
    <row r="49" spans="1:21">
      <c r="A49" s="17">
        <v>11222</v>
      </c>
      <c r="B49" s="13">
        <v>34</v>
      </c>
      <c r="C49" s="23" t="s">
        <v>212</v>
      </c>
      <c r="D49" s="24">
        <f t="shared" si="7"/>
        <v>800219876</v>
      </c>
      <c r="E49" s="14" t="str">
        <f t="shared" si="8"/>
        <v>SODEXO SERVICIOS DE BENEFICIOS E INCENTIVOS COLOMBIA S.A.S</v>
      </c>
      <c r="F49" s="15">
        <v>44631</v>
      </c>
      <c r="G49" s="20" t="s">
        <v>431</v>
      </c>
      <c r="H49" s="45">
        <v>69313724</v>
      </c>
      <c r="I49" s="16" t="str">
        <f t="shared" si="9"/>
        <v>MEPOY-2021-80</v>
      </c>
      <c r="J49" s="17">
        <v>2</v>
      </c>
      <c r="K49" s="17">
        <v>1</v>
      </c>
      <c r="L49" s="92">
        <v>44630</v>
      </c>
      <c r="M49" s="17">
        <v>4300174946</v>
      </c>
      <c r="N49" s="322"/>
      <c r="O49" s="320">
        <f t="shared" si="10"/>
        <v>122</v>
      </c>
      <c r="P49" s="249"/>
      <c r="Q49" s="251">
        <f t="shared" si="11"/>
        <v>270000000</v>
      </c>
      <c r="R49" s="251">
        <f t="shared" ca="1" si="12"/>
        <v>0</v>
      </c>
      <c r="S49" s="251">
        <f t="shared" ca="1" si="13"/>
        <v>270000000</v>
      </c>
      <c r="T49" s="252"/>
      <c r="U49" s="309" t="s">
        <v>451</v>
      </c>
    </row>
    <row r="50" spans="1:21">
      <c r="A50" s="17">
        <v>11722</v>
      </c>
      <c r="B50" s="13">
        <v>36</v>
      </c>
      <c r="C50" s="23" t="s">
        <v>392</v>
      </c>
      <c r="D50" s="24">
        <f t="shared" si="0"/>
        <v>901169407</v>
      </c>
      <c r="E50" s="14" t="str">
        <f t="shared" si="1"/>
        <v>NACH SOLUCIONES AMBIENTALES E INDUSTRIALES SAS</v>
      </c>
      <c r="F50" s="15">
        <v>44638</v>
      </c>
      <c r="G50" s="20">
        <v>185</v>
      </c>
      <c r="H50" s="45">
        <f>29989190</f>
        <v>29989190</v>
      </c>
      <c r="I50" s="16" t="str">
        <f t="shared" si="2"/>
        <v>MEPOY-2022-</v>
      </c>
      <c r="J50" s="17">
        <v>1</v>
      </c>
      <c r="K50" s="17">
        <v>1</v>
      </c>
      <c r="L50" s="92">
        <v>44623</v>
      </c>
      <c r="M50" s="17">
        <v>4200272600</v>
      </c>
      <c r="N50" s="17"/>
      <c r="O50" s="320">
        <f t="shared" si="3"/>
        <v>8722</v>
      </c>
      <c r="P50" s="249" t="s">
        <v>316</v>
      </c>
      <c r="Q50" s="251">
        <f t="shared" si="4"/>
        <v>29989190</v>
      </c>
      <c r="R50" s="251">
        <f t="shared" ca="1" si="5"/>
        <v>0</v>
      </c>
      <c r="S50" s="251">
        <f t="shared" ca="1" si="6"/>
        <v>29989190</v>
      </c>
      <c r="T50" s="252"/>
      <c r="U50" s="309" t="s">
        <v>451</v>
      </c>
    </row>
    <row r="51" spans="1:21">
      <c r="A51" s="23"/>
      <c r="B51" s="13"/>
      <c r="C51" s="23" t="s">
        <v>393</v>
      </c>
      <c r="D51" s="24">
        <f t="shared" si="0"/>
        <v>901169407</v>
      </c>
      <c r="E51" s="14" t="str">
        <f t="shared" si="1"/>
        <v>NACH SOLUCIONES AMBIENTALES E INDUSTRIALES SAS</v>
      </c>
      <c r="F51" s="15">
        <v>44638</v>
      </c>
      <c r="G51" s="20">
        <v>185</v>
      </c>
      <c r="H51" s="45">
        <v>2998919</v>
      </c>
      <c r="I51" s="16" t="str">
        <f t="shared" si="2"/>
        <v>MEPOY-2022-</v>
      </c>
      <c r="J51" s="17">
        <v>1</v>
      </c>
      <c r="K51" s="17">
        <v>1</v>
      </c>
      <c r="L51" s="92">
        <v>44623</v>
      </c>
      <c r="M51" s="46"/>
      <c r="N51" s="253"/>
      <c r="O51" s="320">
        <f t="shared" si="3"/>
        <v>8722</v>
      </c>
      <c r="P51" s="249" t="s">
        <v>316</v>
      </c>
      <c r="Q51" s="251">
        <f t="shared" si="4"/>
        <v>2998919</v>
      </c>
      <c r="R51" s="251">
        <f t="shared" ca="1" si="5"/>
        <v>0</v>
      </c>
      <c r="S51" s="251">
        <f t="shared" ca="1" si="6"/>
        <v>2998919</v>
      </c>
      <c r="T51" s="252"/>
      <c r="U51" s="309" t="s">
        <v>451</v>
      </c>
    </row>
    <row r="52" spans="1:21">
      <c r="A52" s="23" t="s">
        <v>427</v>
      </c>
      <c r="B52" s="13">
        <v>37</v>
      </c>
      <c r="C52" s="23" t="s">
        <v>414</v>
      </c>
      <c r="D52" s="24">
        <f t="shared" si="0"/>
        <v>900401081</v>
      </c>
      <c r="E52" s="14" t="str">
        <f t="shared" si="1"/>
        <v>M.A.S EMPRESARIAL S.M S.A.S</v>
      </c>
      <c r="F52" s="15">
        <v>44638</v>
      </c>
      <c r="G52" s="20">
        <v>21807</v>
      </c>
      <c r="H52" s="45">
        <f>14995520</f>
        <v>14995520</v>
      </c>
      <c r="I52" s="16" t="str">
        <f t="shared" si="2"/>
        <v>MEPOY-2022-</v>
      </c>
      <c r="J52" s="17">
        <v>1</v>
      </c>
      <c r="K52" s="17">
        <v>1</v>
      </c>
      <c r="L52" s="92">
        <v>44621</v>
      </c>
      <c r="M52" s="249">
        <v>4300174948</v>
      </c>
      <c r="N52" s="250"/>
      <c r="O52" s="320">
        <f t="shared" si="3"/>
        <v>8622</v>
      </c>
      <c r="P52" s="249" t="s">
        <v>316</v>
      </c>
      <c r="Q52" s="251">
        <f t="shared" si="4"/>
        <v>14995520</v>
      </c>
      <c r="R52" s="251">
        <f t="shared" ca="1" si="5"/>
        <v>0</v>
      </c>
      <c r="S52" s="251">
        <f t="shared" ca="1" si="6"/>
        <v>14995520</v>
      </c>
      <c r="T52" s="252"/>
      <c r="U52" s="309" t="s">
        <v>451</v>
      </c>
    </row>
    <row r="53" spans="1:21">
      <c r="A53" s="23"/>
      <c r="B53" s="13"/>
      <c r="C53" s="23" t="s">
        <v>415</v>
      </c>
      <c r="D53" s="24">
        <f t="shared" si="0"/>
        <v>900401081</v>
      </c>
      <c r="E53" s="14" t="str">
        <f t="shared" si="1"/>
        <v>M.A.S EMPRESARIAL S.M S.A.S</v>
      </c>
      <c r="F53" s="15">
        <v>44638</v>
      </c>
      <c r="G53" s="20">
        <v>21807</v>
      </c>
      <c r="H53" s="45">
        <v>3998400</v>
      </c>
      <c r="I53" s="16" t="str">
        <f t="shared" si="2"/>
        <v>MEPOY-2022-</v>
      </c>
      <c r="J53" s="17">
        <v>1</v>
      </c>
      <c r="K53" s="17">
        <v>1</v>
      </c>
      <c r="L53" s="92">
        <v>44621</v>
      </c>
      <c r="M53" s="249"/>
      <c r="N53" s="250"/>
      <c r="O53" s="320">
        <f t="shared" si="3"/>
        <v>8622</v>
      </c>
      <c r="P53" s="249" t="s">
        <v>316</v>
      </c>
      <c r="Q53" s="251">
        <f t="shared" si="4"/>
        <v>3998400</v>
      </c>
      <c r="R53" s="251">
        <f t="shared" ca="1" si="5"/>
        <v>0</v>
      </c>
      <c r="S53" s="251">
        <f t="shared" ca="1" si="6"/>
        <v>3998400</v>
      </c>
      <c r="T53" s="252"/>
      <c r="U53" s="309" t="s">
        <v>451</v>
      </c>
    </row>
    <row r="54" spans="1:21">
      <c r="A54" s="23"/>
      <c r="B54" s="13"/>
      <c r="C54" s="23" t="s">
        <v>416</v>
      </c>
      <c r="D54" s="24">
        <f t="shared" si="0"/>
        <v>900401081</v>
      </c>
      <c r="E54" s="14" t="str">
        <f t="shared" si="1"/>
        <v>M.A.S EMPRESARIAL S.M S.A.S</v>
      </c>
      <c r="F54" s="15">
        <v>44638</v>
      </c>
      <c r="G54" s="20">
        <v>21807</v>
      </c>
      <c r="H54" s="45">
        <v>20000000</v>
      </c>
      <c r="I54" s="16" t="str">
        <f t="shared" si="2"/>
        <v>MEPOY-2022-</v>
      </c>
      <c r="J54" s="17">
        <v>1</v>
      </c>
      <c r="K54" s="17">
        <v>1</v>
      </c>
      <c r="L54" s="92">
        <v>44621</v>
      </c>
      <c r="M54" s="254"/>
      <c r="N54" s="250"/>
      <c r="O54" s="320">
        <f t="shared" si="3"/>
        <v>8622</v>
      </c>
      <c r="P54" s="249" t="s">
        <v>316</v>
      </c>
      <c r="Q54" s="251">
        <f t="shared" si="4"/>
        <v>20000000</v>
      </c>
      <c r="R54" s="251">
        <f t="shared" ca="1" si="5"/>
        <v>0</v>
      </c>
      <c r="S54" s="251">
        <f t="shared" ca="1" si="6"/>
        <v>20000000</v>
      </c>
      <c r="T54" s="252"/>
      <c r="U54" s="309" t="s">
        <v>451</v>
      </c>
    </row>
    <row r="55" spans="1:21">
      <c r="A55" s="23">
        <v>13122</v>
      </c>
      <c r="B55" s="13">
        <v>38</v>
      </c>
      <c r="C55" s="23" t="s">
        <v>387</v>
      </c>
      <c r="D55" s="24">
        <f t="shared" si="0"/>
        <v>810000481</v>
      </c>
      <c r="E55" s="14" t="str">
        <f t="shared" si="1"/>
        <v>SERVICIOS INTEGRADOS S.A.S. Y/O SERINT S.A.S.</v>
      </c>
      <c r="F55" s="15">
        <v>44638</v>
      </c>
      <c r="G55" s="20" t="s">
        <v>422</v>
      </c>
      <c r="H55" s="45">
        <v>1999200</v>
      </c>
      <c r="I55" s="16" t="str">
        <f t="shared" si="2"/>
        <v>MEPOY-2022-</v>
      </c>
      <c r="J55" s="17">
        <v>1</v>
      </c>
      <c r="K55" s="17">
        <v>1</v>
      </c>
      <c r="L55" s="92">
        <v>44626</v>
      </c>
      <c r="M55" s="249">
        <v>4200272601</v>
      </c>
      <c r="N55" s="250"/>
      <c r="O55" s="320">
        <f t="shared" si="3"/>
        <v>8722</v>
      </c>
      <c r="P55" s="249" t="s">
        <v>316</v>
      </c>
      <c r="Q55" s="251">
        <f t="shared" si="4"/>
        <v>1999200</v>
      </c>
      <c r="R55" s="251">
        <f t="shared" ca="1" si="5"/>
        <v>0</v>
      </c>
      <c r="S55" s="251">
        <f t="shared" ca="1" si="6"/>
        <v>1999200</v>
      </c>
      <c r="T55" s="252"/>
      <c r="U55" s="309" t="s">
        <v>451</v>
      </c>
    </row>
    <row r="56" spans="1:21">
      <c r="A56" s="23">
        <v>13322</v>
      </c>
      <c r="B56" s="13">
        <v>39</v>
      </c>
      <c r="C56" s="23" t="s">
        <v>279</v>
      </c>
      <c r="D56" s="24">
        <f t="shared" si="0"/>
        <v>860002400</v>
      </c>
      <c r="E56" s="14" t="str">
        <f t="shared" si="1"/>
        <v>LA PREVISORA S A COMPAÑIA DE SEGUROS</v>
      </c>
      <c r="F56" s="15">
        <v>44643</v>
      </c>
      <c r="G56" s="20" t="s">
        <v>528</v>
      </c>
      <c r="H56" s="45">
        <v>5960910</v>
      </c>
      <c r="I56" s="16" t="str">
        <f t="shared" si="2"/>
        <v>MEPOY-2021-</v>
      </c>
      <c r="J56" s="17">
        <v>12</v>
      </c>
      <c r="K56" s="17">
        <v>1</v>
      </c>
      <c r="L56" s="92">
        <v>44623</v>
      </c>
      <c r="M56" s="249">
        <v>4300174947</v>
      </c>
      <c r="N56" s="250">
        <v>1001714127</v>
      </c>
      <c r="O56" s="320">
        <f t="shared" si="3"/>
        <v>722</v>
      </c>
      <c r="P56" s="249" t="s">
        <v>316</v>
      </c>
      <c r="Q56" s="251">
        <f t="shared" si="4"/>
        <v>136910696</v>
      </c>
      <c r="R56" s="251">
        <f t="shared" ca="1" si="5"/>
        <v>590743</v>
      </c>
      <c r="S56" s="251">
        <f t="shared" ca="1" si="6"/>
        <v>136319953</v>
      </c>
      <c r="T56" s="252"/>
      <c r="U56" s="309" t="s">
        <v>451</v>
      </c>
    </row>
    <row r="57" spans="1:21">
      <c r="A57" s="23">
        <v>18222</v>
      </c>
      <c r="B57" s="13">
        <v>40</v>
      </c>
      <c r="C57" s="23" t="s">
        <v>235</v>
      </c>
      <c r="D57" s="24">
        <f t="shared" si="0"/>
        <v>1085663638</v>
      </c>
      <c r="E57" s="14" t="str">
        <f t="shared" si="1"/>
        <v>SILVA MUÑOZ IDER</v>
      </c>
      <c r="F57" s="15">
        <v>44653</v>
      </c>
      <c r="G57" s="20" t="s">
        <v>441</v>
      </c>
      <c r="H57" s="45">
        <f>4466100+599750</f>
        <v>5065850</v>
      </c>
      <c r="I57" s="16" t="str">
        <f t="shared" si="2"/>
        <v>MEPOY-2021-46</v>
      </c>
      <c r="J57" s="17">
        <v>2</v>
      </c>
      <c r="K57" s="17">
        <v>1</v>
      </c>
      <c r="L57" s="92">
        <v>44660</v>
      </c>
      <c r="M57" s="249">
        <v>4300175151</v>
      </c>
      <c r="N57" s="250"/>
      <c r="O57" s="320">
        <f t="shared" si="3"/>
        <v>422</v>
      </c>
      <c r="P57" s="249" t="s">
        <v>316</v>
      </c>
      <c r="Q57" s="251">
        <f t="shared" si="4"/>
        <v>27000000</v>
      </c>
      <c r="R57" s="251">
        <f t="shared" ca="1" si="5"/>
        <v>11492020</v>
      </c>
      <c r="S57" s="251">
        <f t="shared" ca="1" si="6"/>
        <v>15507980</v>
      </c>
      <c r="T57" s="252"/>
      <c r="U57" s="309" t="s">
        <v>451</v>
      </c>
    </row>
    <row r="58" spans="1:21">
      <c r="A58" s="23">
        <v>18322</v>
      </c>
      <c r="B58" s="13">
        <v>41</v>
      </c>
      <c r="C58" s="23" t="s">
        <v>213</v>
      </c>
      <c r="D58" s="24">
        <f>IFERROR(VLOOKUP(C58,DATOS,4,FALSE)," ")</f>
        <v>800219876</v>
      </c>
      <c r="E58" s="14" t="str">
        <f t="shared" si="1"/>
        <v>SODEXO SERVICIOS DE BENEFICIOS E INCENTIVOS COLOMBIA S.A.S</v>
      </c>
      <c r="F58" s="15">
        <v>44655</v>
      </c>
      <c r="G58" s="20" t="s">
        <v>442</v>
      </c>
      <c r="H58" s="45">
        <f>26817931+29639687.22</f>
        <v>56457618.219999999</v>
      </c>
      <c r="I58" s="16" t="str">
        <f t="shared" si="2"/>
        <v>MEPOY-2021-80</v>
      </c>
      <c r="J58" s="17">
        <v>2</v>
      </c>
      <c r="K58" s="17">
        <v>1</v>
      </c>
      <c r="L58" s="92">
        <v>44662</v>
      </c>
      <c r="M58" s="249">
        <v>4300175156</v>
      </c>
      <c r="N58" s="250"/>
      <c r="O58" s="320">
        <f t="shared" si="3"/>
        <v>122</v>
      </c>
      <c r="P58" s="249" t="s">
        <v>316</v>
      </c>
      <c r="Q58" s="251">
        <f t="shared" si="4"/>
        <v>240000000</v>
      </c>
      <c r="R58" s="251">
        <f t="shared" ca="1" si="5"/>
        <v>31329344.780000001</v>
      </c>
      <c r="S58" s="251">
        <f t="shared" ca="1" si="6"/>
        <v>208670655.22</v>
      </c>
      <c r="T58" s="252"/>
      <c r="U58" s="309" t="s">
        <v>451</v>
      </c>
    </row>
    <row r="59" spans="1:21">
      <c r="A59" s="23">
        <v>18422</v>
      </c>
      <c r="B59" s="13">
        <v>42</v>
      </c>
      <c r="C59" s="23" t="s">
        <v>225</v>
      </c>
      <c r="D59" s="24">
        <f t="shared" si="0"/>
        <v>16639418</v>
      </c>
      <c r="E59" s="14" t="str">
        <f t="shared" si="1"/>
        <v>DE LA ESPRIELLA GIRONA ANTONIO</v>
      </c>
      <c r="F59" s="15">
        <v>44655</v>
      </c>
      <c r="G59" s="20" t="s">
        <v>444</v>
      </c>
      <c r="H59" s="45">
        <v>1528354</v>
      </c>
      <c r="I59" s="16" t="str">
        <f t="shared" si="2"/>
        <v>MEPOY-2021-91</v>
      </c>
      <c r="J59" s="17">
        <v>1</v>
      </c>
      <c r="K59" s="17">
        <v>1</v>
      </c>
      <c r="L59" s="92">
        <v>44651</v>
      </c>
      <c r="M59" s="249">
        <v>4300175153</v>
      </c>
      <c r="N59" s="250">
        <v>1001717900</v>
      </c>
      <c r="O59" s="320">
        <f t="shared" si="3"/>
        <v>1322</v>
      </c>
      <c r="P59" s="249" t="s">
        <v>316</v>
      </c>
      <c r="Q59" s="251">
        <f t="shared" si="4"/>
        <v>9170124</v>
      </c>
      <c r="R59" s="251">
        <f t="shared" ca="1" si="5"/>
        <v>3056708</v>
      </c>
      <c r="S59" s="251">
        <f t="shared" ca="1" si="6"/>
        <v>6113416</v>
      </c>
      <c r="T59" s="252"/>
      <c r="U59" s="309" t="s">
        <v>451</v>
      </c>
    </row>
    <row r="60" spans="1:21">
      <c r="A60" s="23">
        <v>18522</v>
      </c>
      <c r="B60" s="13">
        <v>43</v>
      </c>
      <c r="C60" s="23" t="s">
        <v>190</v>
      </c>
      <c r="D60" s="24">
        <f t="shared" si="0"/>
        <v>69055036</v>
      </c>
      <c r="E60" s="14" t="str">
        <f t="shared" si="1"/>
        <v>RIASCOS ROSA INES</v>
      </c>
      <c r="F60" s="15">
        <v>44655</v>
      </c>
      <c r="G60" s="20" t="s">
        <v>447</v>
      </c>
      <c r="H60" s="45">
        <v>768000</v>
      </c>
      <c r="I60" s="16" t="str">
        <f t="shared" si="2"/>
        <v>MEPOY-2021-</v>
      </c>
      <c r="J60" s="17">
        <v>1</v>
      </c>
      <c r="K60" s="17">
        <v>1</v>
      </c>
      <c r="L60" s="92">
        <v>44652</v>
      </c>
      <c r="M60" s="249">
        <v>4300175154</v>
      </c>
      <c r="N60" s="250">
        <v>1001717901</v>
      </c>
      <c r="O60" s="320">
        <f t="shared" si="3"/>
        <v>1422</v>
      </c>
      <c r="P60" s="249" t="s">
        <v>316</v>
      </c>
      <c r="Q60" s="251">
        <f t="shared" si="4"/>
        <v>5376000</v>
      </c>
      <c r="R60" s="251">
        <f t="shared" ca="1" si="5"/>
        <v>2304000</v>
      </c>
      <c r="S60" s="251">
        <f t="shared" ca="1" si="6"/>
        <v>3072000</v>
      </c>
      <c r="T60" s="252"/>
      <c r="U60" s="309" t="s">
        <v>451</v>
      </c>
    </row>
    <row r="61" spans="1:21">
      <c r="A61" s="23">
        <v>18622</v>
      </c>
      <c r="B61" s="13">
        <v>44</v>
      </c>
      <c r="C61" s="23" t="s">
        <v>364</v>
      </c>
      <c r="D61" s="24">
        <f t="shared" si="0"/>
        <v>1085663638</v>
      </c>
      <c r="E61" s="14" t="str">
        <f t="shared" si="1"/>
        <v>SILVA MUÑOZ IDER</v>
      </c>
      <c r="F61" s="15">
        <v>44656</v>
      </c>
      <c r="G61" s="20" t="s">
        <v>449</v>
      </c>
      <c r="H61" s="45">
        <f>160000+136500+46000+15000+139200+200000</f>
        <v>696700</v>
      </c>
      <c r="I61" s="16" t="str">
        <f t="shared" si="2"/>
        <v>MEPOY-2022-</v>
      </c>
      <c r="J61" s="17">
        <v>1</v>
      </c>
      <c r="K61" s="17">
        <v>1</v>
      </c>
      <c r="L61" s="92">
        <v>44660</v>
      </c>
      <c r="M61" s="249">
        <v>4200274055</v>
      </c>
      <c r="N61" s="250"/>
      <c r="O61" s="320">
        <f t="shared" si="3"/>
        <v>8322</v>
      </c>
      <c r="P61" s="249" t="s">
        <v>316</v>
      </c>
      <c r="Q61" s="251">
        <f t="shared" si="4"/>
        <v>6000000</v>
      </c>
      <c r="R61" s="251">
        <f t="shared" ca="1" si="5"/>
        <v>5303300</v>
      </c>
      <c r="S61" s="251">
        <f t="shared" ca="1" si="6"/>
        <v>696700</v>
      </c>
      <c r="T61" s="252"/>
      <c r="U61" s="309" t="s">
        <v>451</v>
      </c>
    </row>
    <row r="62" spans="1:21">
      <c r="A62" s="23"/>
      <c r="B62" s="13"/>
      <c r="C62" s="23" t="s">
        <v>365</v>
      </c>
      <c r="D62" s="24">
        <f t="shared" si="0"/>
        <v>1085663638</v>
      </c>
      <c r="E62" s="14" t="str">
        <f t="shared" si="1"/>
        <v>SILVA MUÑOZ IDER</v>
      </c>
      <c r="F62" s="15">
        <v>44656</v>
      </c>
      <c r="G62" s="20" t="s">
        <v>449</v>
      </c>
      <c r="H62" s="45">
        <f>114000+786000+122400</f>
        <v>1022400</v>
      </c>
      <c r="I62" s="16" t="str">
        <f t="shared" si="2"/>
        <v>MEPOY-2022-</v>
      </c>
      <c r="J62" s="17">
        <v>1</v>
      </c>
      <c r="K62" s="17">
        <v>1</v>
      </c>
      <c r="L62" s="92">
        <v>44660</v>
      </c>
      <c r="M62" s="249"/>
      <c r="N62" s="250"/>
      <c r="O62" s="320">
        <f t="shared" si="3"/>
        <v>8322</v>
      </c>
      <c r="P62" s="249" t="s">
        <v>316</v>
      </c>
      <c r="Q62" s="251">
        <f t="shared" si="4"/>
        <v>12000000</v>
      </c>
      <c r="R62" s="251">
        <f t="shared" ca="1" si="5"/>
        <v>10977600</v>
      </c>
      <c r="S62" s="251">
        <f t="shared" ca="1" si="6"/>
        <v>1022400</v>
      </c>
      <c r="T62" s="252"/>
      <c r="U62" s="309" t="s">
        <v>451</v>
      </c>
    </row>
    <row r="63" spans="1:21">
      <c r="A63" s="23">
        <v>19522</v>
      </c>
      <c r="B63" s="13">
        <v>45</v>
      </c>
      <c r="C63" s="23" t="s">
        <v>272</v>
      </c>
      <c r="D63" s="24">
        <f t="shared" ref="D63:D117" si="14">IFERROR(VLOOKUP(C63,DATOS,4,FALSE)," ")</f>
        <v>76330708</v>
      </c>
      <c r="E63" s="14" t="str">
        <f t="shared" ref="E63:E117" si="15">IFERROR(VLOOKUP(C63,DATOS,3,FALSE)," ")</f>
        <v>SULEZ GOMEZ LUIS FERNANDO</v>
      </c>
      <c r="F63" s="15">
        <v>44656</v>
      </c>
      <c r="G63" s="227" t="s">
        <v>452</v>
      </c>
      <c r="H63" s="45">
        <v>33563159.100000001</v>
      </c>
      <c r="I63" s="16" t="str">
        <f t="shared" ref="I63:I117" si="16">IFERROR(VLOOKUP(C63,DATOS,5,FALSE)," ")</f>
        <v>MEPOY-2021-</v>
      </c>
      <c r="J63" s="17">
        <v>80</v>
      </c>
      <c r="K63" s="17">
        <v>1</v>
      </c>
      <c r="L63" s="92">
        <v>44651</v>
      </c>
      <c r="M63" s="249">
        <v>4300175381</v>
      </c>
      <c r="N63" s="250">
        <v>1001722671</v>
      </c>
      <c r="O63" s="320">
        <f t="shared" si="3"/>
        <v>1022</v>
      </c>
      <c r="P63" s="249" t="s">
        <v>316</v>
      </c>
      <c r="Q63" s="251">
        <f t="shared" si="4"/>
        <v>220000000</v>
      </c>
      <c r="R63" s="251">
        <f t="shared" ca="1" si="5"/>
        <v>92281604.959999993</v>
      </c>
      <c r="S63" s="251">
        <f t="shared" ca="1" si="6"/>
        <v>127718395.04000001</v>
      </c>
      <c r="T63" s="252"/>
      <c r="U63" s="309" t="s">
        <v>451</v>
      </c>
    </row>
    <row r="64" spans="1:21">
      <c r="A64" s="23">
        <v>19622</v>
      </c>
      <c r="B64" s="13">
        <v>46</v>
      </c>
      <c r="C64" s="23" t="s">
        <v>193</v>
      </c>
      <c r="D64" s="24">
        <f t="shared" si="14"/>
        <v>900135121</v>
      </c>
      <c r="E64" s="14" t="str">
        <f t="shared" si="15"/>
        <v>PROYECTOS Y CONSTRUCCIONES DE OCCIDENTE S.A.</v>
      </c>
      <c r="F64" s="15">
        <v>44658</v>
      </c>
      <c r="G64" s="20" t="s">
        <v>456</v>
      </c>
      <c r="H64" s="45">
        <v>6000000</v>
      </c>
      <c r="I64" s="16" t="str">
        <f t="shared" si="16"/>
        <v>MEPOY-2021-</v>
      </c>
      <c r="J64" s="17">
        <v>1</v>
      </c>
      <c r="K64" s="17">
        <v>1</v>
      </c>
      <c r="L64" s="92">
        <v>44653</v>
      </c>
      <c r="M64" s="249">
        <v>4300175382</v>
      </c>
      <c r="N64" s="250">
        <v>1001722681</v>
      </c>
      <c r="O64" s="320">
        <f t="shared" si="3"/>
        <v>322</v>
      </c>
      <c r="P64" s="249" t="s">
        <v>316</v>
      </c>
      <c r="Q64" s="251">
        <f t="shared" si="4"/>
        <v>42000000</v>
      </c>
      <c r="R64" s="251">
        <f t="shared" ca="1" si="5"/>
        <v>18000000</v>
      </c>
      <c r="S64" s="251">
        <f t="shared" ca="1" si="6"/>
        <v>24000000</v>
      </c>
      <c r="T64" s="252"/>
      <c r="U64" s="309" t="s">
        <v>451</v>
      </c>
    </row>
    <row r="65" spans="1:21">
      <c r="A65" s="23">
        <v>19722</v>
      </c>
      <c r="B65" s="13">
        <v>47</v>
      </c>
      <c r="C65" s="23" t="s">
        <v>220</v>
      </c>
      <c r="D65" s="24">
        <f t="shared" si="14"/>
        <v>900062917</v>
      </c>
      <c r="E65" s="14" t="str">
        <f t="shared" si="15"/>
        <v>SERVICIOS POSTALES NACIONALES S.A</v>
      </c>
      <c r="F65" s="15">
        <v>44658</v>
      </c>
      <c r="G65" s="20" t="s">
        <v>461</v>
      </c>
      <c r="H65" s="45">
        <v>991000</v>
      </c>
      <c r="I65" s="16" t="str">
        <f t="shared" si="16"/>
        <v>MEPOY-2021-</v>
      </c>
      <c r="J65" s="17">
        <v>1</v>
      </c>
      <c r="K65" s="17">
        <v>1</v>
      </c>
      <c r="L65" s="92">
        <v>44659</v>
      </c>
      <c r="M65" s="249">
        <v>4300175388</v>
      </c>
      <c r="N65" s="250">
        <v>1001722732</v>
      </c>
      <c r="O65" s="320">
        <f t="shared" si="3"/>
        <v>1222</v>
      </c>
      <c r="P65" s="249" t="s">
        <v>316</v>
      </c>
      <c r="Q65" s="251">
        <f t="shared" si="4"/>
        <v>4000000</v>
      </c>
      <c r="R65" s="251">
        <f t="shared" ca="1" si="5"/>
        <v>1442900</v>
      </c>
      <c r="S65" s="251">
        <f t="shared" ca="1" si="6"/>
        <v>2557100</v>
      </c>
      <c r="T65" s="252"/>
      <c r="U65" s="309" t="s">
        <v>451</v>
      </c>
    </row>
    <row r="66" spans="1:21">
      <c r="A66" s="23">
        <v>20122</v>
      </c>
      <c r="B66" s="13">
        <v>48</v>
      </c>
      <c r="C66" s="23" t="s">
        <v>466</v>
      </c>
      <c r="D66" s="24">
        <f t="shared" si="14"/>
        <v>900046111</v>
      </c>
      <c r="E66" s="14" t="str">
        <f t="shared" si="15"/>
        <v>VIDAL ROJAS Y CIA. S.A.</v>
      </c>
      <c r="F66" s="15">
        <v>44662</v>
      </c>
      <c r="G66" s="20" t="s">
        <v>464</v>
      </c>
      <c r="H66" s="45">
        <v>9944657.8100000005</v>
      </c>
      <c r="I66" s="16" t="str">
        <f t="shared" si="16"/>
        <v>MEPOY-2022-</v>
      </c>
      <c r="J66" s="17">
        <v>6</v>
      </c>
      <c r="K66" s="17">
        <v>1</v>
      </c>
      <c r="L66" s="92">
        <v>44657</v>
      </c>
      <c r="M66" s="249">
        <v>4300175394</v>
      </c>
      <c r="N66" s="250" t="s">
        <v>475</v>
      </c>
      <c r="O66" s="320">
        <f t="shared" si="3"/>
        <v>8422</v>
      </c>
      <c r="P66" s="249" t="s">
        <v>316</v>
      </c>
      <c r="Q66" s="251">
        <f t="shared" si="4"/>
        <v>90000000</v>
      </c>
      <c r="R66" s="251">
        <f t="shared" ca="1" si="5"/>
        <v>77605135.219999999</v>
      </c>
      <c r="S66" s="251">
        <f t="shared" ca="1" si="6"/>
        <v>12394864.780000001</v>
      </c>
      <c r="T66" s="252"/>
      <c r="U66" s="309" t="s">
        <v>451</v>
      </c>
    </row>
    <row r="67" spans="1:21">
      <c r="A67" s="23">
        <v>19922</v>
      </c>
      <c r="B67" s="13">
        <v>49</v>
      </c>
      <c r="C67" s="23" t="s">
        <v>275</v>
      </c>
      <c r="D67" s="24">
        <f t="shared" si="14"/>
        <v>900046111</v>
      </c>
      <c r="E67" s="14" t="str">
        <f t="shared" si="15"/>
        <v>VIDAL ROJAS Y CIA. S.A.</v>
      </c>
      <c r="F67" s="15">
        <v>44663</v>
      </c>
      <c r="G67" s="20" t="s">
        <v>511</v>
      </c>
      <c r="H67" s="45">
        <v>52621649.960000001</v>
      </c>
      <c r="I67" s="16" t="str">
        <f t="shared" si="16"/>
        <v>MEPOY-2021-</v>
      </c>
      <c r="J67" s="17">
        <v>49</v>
      </c>
      <c r="K67" s="17">
        <v>1</v>
      </c>
      <c r="L67" s="92">
        <v>44660</v>
      </c>
      <c r="M67" s="255">
        <v>4300175397</v>
      </c>
      <c r="N67" s="250" t="s">
        <v>476</v>
      </c>
      <c r="O67" s="320">
        <f t="shared" si="3"/>
        <v>922</v>
      </c>
      <c r="P67" s="249" t="s">
        <v>316</v>
      </c>
      <c r="Q67" s="251">
        <f t="shared" si="4"/>
        <v>240000000</v>
      </c>
      <c r="R67" s="251">
        <f t="shared" ca="1" si="5"/>
        <v>41730861.629999995</v>
      </c>
      <c r="S67" s="251">
        <f t="shared" ca="1" si="6"/>
        <v>198269138.37</v>
      </c>
      <c r="T67" s="252"/>
      <c r="U67" s="309" t="s">
        <v>451</v>
      </c>
    </row>
    <row r="68" spans="1:21">
      <c r="A68" s="23">
        <v>21722</v>
      </c>
      <c r="B68" s="13">
        <v>50</v>
      </c>
      <c r="C68" s="23" t="s">
        <v>465</v>
      </c>
      <c r="D68" s="24">
        <f t="shared" si="14"/>
        <v>900046111</v>
      </c>
      <c r="E68" s="14" t="str">
        <f t="shared" si="15"/>
        <v>VIDAL ROJAS Y CIA. S.A.</v>
      </c>
      <c r="F68" s="15">
        <v>44663</v>
      </c>
      <c r="G68" s="20" t="s">
        <v>510</v>
      </c>
      <c r="H68" s="45">
        <v>63080710.009999998</v>
      </c>
      <c r="I68" s="16" t="str">
        <f t="shared" si="16"/>
        <v>MEPOY-2022-</v>
      </c>
      <c r="J68" s="17">
        <v>51</v>
      </c>
      <c r="K68" s="17">
        <v>1</v>
      </c>
      <c r="L68" s="92">
        <v>44655</v>
      </c>
      <c r="M68" s="249">
        <v>4300175401</v>
      </c>
      <c r="N68" s="250" t="s">
        <v>532</v>
      </c>
      <c r="O68" s="320">
        <f t="shared" si="3"/>
        <v>8422</v>
      </c>
      <c r="P68" s="249" t="s">
        <v>316</v>
      </c>
      <c r="Q68" s="251">
        <f t="shared" si="4"/>
        <v>169843750</v>
      </c>
      <c r="R68" s="251">
        <f t="shared" ca="1" si="5"/>
        <v>63130233.590000004</v>
      </c>
      <c r="S68" s="251">
        <f t="shared" ca="1" si="6"/>
        <v>106713516.41</v>
      </c>
      <c r="T68" s="252"/>
      <c r="U68" s="309" t="s">
        <v>451</v>
      </c>
    </row>
    <row r="69" spans="1:21">
      <c r="A69" s="23">
        <v>20722</v>
      </c>
      <c r="B69" s="13">
        <v>51</v>
      </c>
      <c r="C69" s="23" t="s">
        <v>380</v>
      </c>
      <c r="D69" s="24">
        <f t="shared" si="14"/>
        <v>1061740057</v>
      </c>
      <c r="E69" s="14" t="str">
        <f t="shared" si="15"/>
        <v>HERNANDEZ PINO LUIS GABRIEL</v>
      </c>
      <c r="F69" s="15">
        <v>44665</v>
      </c>
      <c r="G69" s="20" t="s">
        <v>468</v>
      </c>
      <c r="H69" s="45" t="s">
        <v>560</v>
      </c>
      <c r="I69" s="16" t="str">
        <f t="shared" si="16"/>
        <v>MEPOY-2022-</v>
      </c>
      <c r="J69" s="17">
        <v>1</v>
      </c>
      <c r="K69" s="17">
        <v>1</v>
      </c>
      <c r="L69" s="92">
        <v>44664</v>
      </c>
      <c r="M69" s="249" t="s">
        <v>531</v>
      </c>
      <c r="N69" s="250"/>
      <c r="O69" s="320">
        <f t="shared" ref="O69:O130" si="17">IFERROR(VLOOKUP(C69,DATOS,16,FALSE)," ")</f>
        <v>10622</v>
      </c>
      <c r="P69" s="249" t="s">
        <v>316</v>
      </c>
      <c r="Q69" s="251">
        <f t="shared" ref="Q69:Q130" si="18">IFERROR(VLOOKUP(C69,DATOS,12,FALSE)," ")</f>
        <v>50000000</v>
      </c>
      <c r="R69" s="251">
        <f t="shared" ref="R69:R130" ca="1" si="19">IFERROR(VLOOKUP(C69,DATOS,9,FALSE)," ")</f>
        <v>16173500</v>
      </c>
      <c r="S69" s="251">
        <f t="shared" ref="S69:S130" ca="1" si="20">IFERROR(VLOOKUP(C69,DATOS,8,FALSE)," ")</f>
        <v>33826500</v>
      </c>
      <c r="T69" s="252"/>
      <c r="U69" s="309" t="s">
        <v>451</v>
      </c>
    </row>
    <row r="70" spans="1:21">
      <c r="A70" s="23">
        <v>20822</v>
      </c>
      <c r="B70" s="13">
        <v>52</v>
      </c>
      <c r="C70" s="23" t="s">
        <v>383</v>
      </c>
      <c r="D70" s="24">
        <f t="shared" si="14"/>
        <v>1061740057</v>
      </c>
      <c r="E70" s="14" t="str">
        <f t="shared" si="15"/>
        <v>HERNANDEZ PINO LUIS GABRIEL</v>
      </c>
      <c r="F70" s="15">
        <v>44667</v>
      </c>
      <c r="G70" s="18" t="s">
        <v>469</v>
      </c>
      <c r="H70" s="33">
        <v>13800970</v>
      </c>
      <c r="I70" s="16" t="str">
        <f t="shared" si="16"/>
        <v>MEPOY-2022-</v>
      </c>
      <c r="J70" s="17">
        <v>1</v>
      </c>
      <c r="K70" s="17">
        <v>1</v>
      </c>
      <c r="L70" s="92">
        <v>44664</v>
      </c>
      <c r="M70" s="249" t="s">
        <v>531</v>
      </c>
      <c r="N70" s="250"/>
      <c r="O70" s="320">
        <f t="shared" si="17"/>
        <v>10522</v>
      </c>
      <c r="P70" s="249" t="s">
        <v>316</v>
      </c>
      <c r="Q70" s="251">
        <f t="shared" si="18"/>
        <v>41821000</v>
      </c>
      <c r="R70" s="251">
        <f t="shared" ca="1" si="19"/>
        <v>14219060</v>
      </c>
      <c r="S70" s="251">
        <f t="shared" ca="1" si="20"/>
        <v>27601940</v>
      </c>
      <c r="T70" s="252"/>
      <c r="U70" s="309" t="s">
        <v>451</v>
      </c>
    </row>
    <row r="71" spans="1:21">
      <c r="A71" s="23">
        <v>20522</v>
      </c>
      <c r="B71" s="13">
        <v>53</v>
      </c>
      <c r="C71" s="23" t="s">
        <v>212</v>
      </c>
      <c r="D71" s="24">
        <f t="shared" si="14"/>
        <v>800219876</v>
      </c>
      <c r="E71" s="14" t="str">
        <f t="shared" si="15"/>
        <v>SODEXO SERVICIOS DE BENEFICIOS E INCENTIVOS COLOMBIA S.A.S</v>
      </c>
      <c r="F71" s="15">
        <v>44669</v>
      </c>
      <c r="G71" s="20" t="s">
        <v>470</v>
      </c>
      <c r="H71" s="45">
        <f>42777609+38550472</f>
        <v>81328081</v>
      </c>
      <c r="I71" s="16" t="str">
        <f t="shared" si="16"/>
        <v>MEPOY-2021-80</v>
      </c>
      <c r="J71" s="17">
        <v>2</v>
      </c>
      <c r="K71" s="17">
        <v>1</v>
      </c>
      <c r="L71" s="92">
        <v>44692</v>
      </c>
      <c r="M71" s="249">
        <v>4300175583</v>
      </c>
      <c r="N71" s="250"/>
      <c r="O71" s="320">
        <f t="shared" si="17"/>
        <v>122</v>
      </c>
      <c r="P71" s="249" t="s">
        <v>316</v>
      </c>
      <c r="Q71" s="251">
        <f t="shared" si="18"/>
        <v>270000000</v>
      </c>
      <c r="R71" s="251">
        <f t="shared" ca="1" si="19"/>
        <v>0</v>
      </c>
      <c r="S71" s="251">
        <f t="shared" ca="1" si="20"/>
        <v>270000000</v>
      </c>
      <c r="T71" s="252"/>
      <c r="U71" s="309" t="s">
        <v>451</v>
      </c>
    </row>
    <row r="72" spans="1:21">
      <c r="A72" s="23">
        <v>20922</v>
      </c>
      <c r="B72" s="13">
        <v>54</v>
      </c>
      <c r="C72" s="23" t="s">
        <v>234</v>
      </c>
      <c r="D72" s="24">
        <f t="shared" si="14"/>
        <v>1085663638</v>
      </c>
      <c r="E72" s="14" t="str">
        <f t="shared" si="15"/>
        <v>SILVA MUÑOZ IDER</v>
      </c>
      <c r="F72" s="15">
        <v>44669</v>
      </c>
      <c r="G72" s="20" t="s">
        <v>471</v>
      </c>
      <c r="H72" s="45">
        <v>4805900</v>
      </c>
      <c r="I72" s="16" t="str">
        <f t="shared" si="16"/>
        <v>MEPOY-2021-46</v>
      </c>
      <c r="J72" s="17">
        <v>1</v>
      </c>
      <c r="K72" s="17">
        <v>1</v>
      </c>
      <c r="L72" s="92">
        <v>44685</v>
      </c>
      <c r="M72" s="249">
        <v>4300175586</v>
      </c>
      <c r="N72" s="250"/>
      <c r="O72" s="320">
        <f t="shared" si="17"/>
        <v>422</v>
      </c>
      <c r="P72" s="249" t="s">
        <v>316</v>
      </c>
      <c r="Q72" s="251">
        <f t="shared" si="18"/>
        <v>30000000</v>
      </c>
      <c r="R72" s="251">
        <f t="shared" ca="1" si="19"/>
        <v>22459620</v>
      </c>
      <c r="S72" s="251">
        <f t="shared" ca="1" si="20"/>
        <v>7540380</v>
      </c>
      <c r="T72" s="252"/>
      <c r="U72" s="309" t="s">
        <v>451</v>
      </c>
    </row>
    <row r="73" spans="1:21">
      <c r="A73" s="23">
        <v>21022</v>
      </c>
      <c r="B73" s="13">
        <v>55</v>
      </c>
      <c r="C73" s="23" t="s">
        <v>215</v>
      </c>
      <c r="D73" s="24">
        <f t="shared" si="14"/>
        <v>800146077</v>
      </c>
      <c r="E73" s="14" t="str">
        <f t="shared" si="15"/>
        <v>ASEOS COLOMBIANOS ASEOCOLBA S.A.</v>
      </c>
      <c r="F73" s="15">
        <v>44669</v>
      </c>
      <c r="G73" s="20" t="s">
        <v>472</v>
      </c>
      <c r="H73" s="45">
        <f>8553717</f>
        <v>8553717</v>
      </c>
      <c r="I73" s="16" t="str">
        <f t="shared" si="16"/>
        <v>MEPOY-2021-50</v>
      </c>
      <c r="J73" s="17">
        <v>1</v>
      </c>
      <c r="K73" s="17">
        <v>1</v>
      </c>
      <c r="L73" s="92">
        <v>44672</v>
      </c>
      <c r="M73" s="249" t="s">
        <v>534</v>
      </c>
      <c r="N73" s="250" t="s">
        <v>535</v>
      </c>
      <c r="O73" s="320">
        <f t="shared" si="17"/>
        <v>40521</v>
      </c>
      <c r="P73" s="249" t="s">
        <v>316</v>
      </c>
      <c r="Q73" s="251">
        <f t="shared" si="18"/>
        <v>49078504.039999999</v>
      </c>
      <c r="R73" s="251">
        <f t="shared" ca="1" si="19"/>
        <v>15092722.039999999</v>
      </c>
      <c r="S73" s="251">
        <f t="shared" ca="1" si="20"/>
        <v>33985782</v>
      </c>
      <c r="T73" s="252"/>
      <c r="U73" s="309" t="s">
        <v>451</v>
      </c>
    </row>
    <row r="74" spans="1:21">
      <c r="A74" s="23"/>
      <c r="B74" s="13"/>
      <c r="C74" s="23" t="s">
        <v>216</v>
      </c>
      <c r="D74" s="24">
        <f t="shared" si="14"/>
        <v>800146077</v>
      </c>
      <c r="E74" s="14" t="str">
        <f t="shared" si="15"/>
        <v>ASEOS COLOMBIANOS ASEOCOLBA S.A.</v>
      </c>
      <c r="F74" s="15">
        <v>44669</v>
      </c>
      <c r="G74" s="20" t="s">
        <v>472</v>
      </c>
      <c r="H74" s="45">
        <v>9992446</v>
      </c>
      <c r="I74" s="16" t="str">
        <f t="shared" si="16"/>
        <v>MEPOY-2021-50</v>
      </c>
      <c r="J74" s="17">
        <v>1</v>
      </c>
      <c r="K74" s="17">
        <v>1</v>
      </c>
      <c r="L74" s="92">
        <v>44658</v>
      </c>
      <c r="M74" s="249"/>
      <c r="N74" s="250"/>
      <c r="O74" s="320">
        <f t="shared" si="17"/>
        <v>40521</v>
      </c>
      <c r="P74" s="249" t="s">
        <v>316</v>
      </c>
      <c r="Q74" s="251">
        <f t="shared" si="18"/>
        <v>59268388.509999998</v>
      </c>
      <c r="R74" s="251">
        <f t="shared" ca="1" si="19"/>
        <v>18660240.509999998</v>
      </c>
      <c r="S74" s="251">
        <f t="shared" ca="1" si="20"/>
        <v>40608148</v>
      </c>
      <c r="T74" s="252"/>
      <c r="U74" s="309" t="s">
        <v>451</v>
      </c>
    </row>
    <row r="75" spans="1:21">
      <c r="A75" s="23"/>
      <c r="B75" s="13"/>
      <c r="C75" s="23" t="s">
        <v>217</v>
      </c>
      <c r="D75" s="24">
        <f t="shared" si="14"/>
        <v>800146077</v>
      </c>
      <c r="E75" s="14" t="str">
        <f t="shared" si="15"/>
        <v>ASEOS COLOMBIANOS ASEOCOLBA S.A.</v>
      </c>
      <c r="F75" s="15">
        <v>44669</v>
      </c>
      <c r="G75" s="20" t="s">
        <v>472</v>
      </c>
      <c r="H75" s="45">
        <v>5795805</v>
      </c>
      <c r="I75" s="16" t="str">
        <f t="shared" si="16"/>
        <v>MEPOY-2021-50</v>
      </c>
      <c r="J75" s="17">
        <v>1</v>
      </c>
      <c r="K75" s="17">
        <v>1</v>
      </c>
      <c r="L75" s="92">
        <v>44658</v>
      </c>
      <c r="M75" s="249"/>
      <c r="N75" s="250"/>
      <c r="O75" s="320">
        <f t="shared" si="17"/>
        <v>40521</v>
      </c>
      <c r="P75" s="249" t="s">
        <v>316</v>
      </c>
      <c r="Q75" s="251">
        <f t="shared" si="18"/>
        <v>31593401.41</v>
      </c>
      <c r="R75" s="251">
        <f t="shared" ca="1" si="19"/>
        <v>8410181.4100000001</v>
      </c>
      <c r="S75" s="251">
        <f t="shared" ca="1" si="20"/>
        <v>23183220</v>
      </c>
      <c r="T75" s="252"/>
      <c r="U75" s="309" t="s">
        <v>451</v>
      </c>
    </row>
    <row r="76" spans="1:21">
      <c r="A76" s="23">
        <v>21122</v>
      </c>
      <c r="B76" s="13">
        <v>56</v>
      </c>
      <c r="C76" s="23" t="s">
        <v>384</v>
      </c>
      <c r="D76" s="24">
        <f t="shared" si="14"/>
        <v>1061740057</v>
      </c>
      <c r="E76" s="14" t="str">
        <f t="shared" si="15"/>
        <v>HERNANDEZ PINO LUIS GABRIEL</v>
      </c>
      <c r="F76" s="15">
        <v>44669</v>
      </c>
      <c r="G76" s="20" t="s">
        <v>473</v>
      </c>
      <c r="H76" s="45">
        <v>915750</v>
      </c>
      <c r="I76" s="16" t="str">
        <f t="shared" si="16"/>
        <v>MEPOY-2022-</v>
      </c>
      <c r="J76" s="17">
        <v>1</v>
      </c>
      <c r="K76" s="17">
        <v>1</v>
      </c>
      <c r="L76" s="92">
        <v>44692</v>
      </c>
      <c r="M76" s="249">
        <v>4200273870</v>
      </c>
      <c r="N76" s="250">
        <v>1001740699</v>
      </c>
      <c r="O76" s="320">
        <f t="shared" si="17"/>
        <v>10522</v>
      </c>
      <c r="P76" s="249" t="s">
        <v>316</v>
      </c>
      <c r="Q76" s="251">
        <f t="shared" si="18"/>
        <v>4991000</v>
      </c>
      <c r="R76" s="251">
        <f t="shared" ca="1" si="19"/>
        <v>4075250</v>
      </c>
      <c r="S76" s="251">
        <f t="shared" ca="1" si="20"/>
        <v>915750</v>
      </c>
      <c r="T76" s="274"/>
      <c r="U76" s="309" t="s">
        <v>451</v>
      </c>
    </row>
    <row r="77" spans="1:21">
      <c r="A77" s="23">
        <v>21222</v>
      </c>
      <c r="B77" s="13">
        <v>57</v>
      </c>
      <c r="C77" s="23" t="s">
        <v>381</v>
      </c>
      <c r="D77" s="24">
        <f t="shared" si="14"/>
        <v>1061740057</v>
      </c>
      <c r="E77" s="14" t="str">
        <f t="shared" si="15"/>
        <v>HERNANDEZ PINO LUIS GABRIEL</v>
      </c>
      <c r="F77" s="15">
        <v>44669</v>
      </c>
      <c r="G77" s="20" t="s">
        <v>523</v>
      </c>
      <c r="H77" s="45">
        <v>50000000</v>
      </c>
      <c r="I77" s="16" t="str">
        <f t="shared" si="16"/>
        <v>MEPOY-2022-</v>
      </c>
      <c r="J77" s="17">
        <v>2</v>
      </c>
      <c r="K77" s="17">
        <v>1</v>
      </c>
      <c r="L77" s="92">
        <v>44692</v>
      </c>
      <c r="M77" s="249">
        <v>4200273854</v>
      </c>
      <c r="N77" s="250">
        <v>1001740704</v>
      </c>
      <c r="O77" s="320">
        <f t="shared" si="17"/>
        <v>10622</v>
      </c>
      <c r="P77" s="249" t="s">
        <v>316</v>
      </c>
      <c r="Q77" s="251">
        <f t="shared" si="18"/>
        <v>50000000</v>
      </c>
      <c r="R77" s="251">
        <f t="shared" ca="1" si="19"/>
        <v>0</v>
      </c>
      <c r="S77" s="251">
        <f t="shared" ca="1" si="20"/>
        <v>50000000</v>
      </c>
      <c r="T77" s="252"/>
      <c r="U77" s="309" t="s">
        <v>451</v>
      </c>
    </row>
    <row r="78" spans="1:21">
      <c r="A78" s="23">
        <v>21522</v>
      </c>
      <c r="B78" s="13">
        <v>58</v>
      </c>
      <c r="C78" s="23" t="s">
        <v>277</v>
      </c>
      <c r="D78" s="24">
        <f t="shared" si="14"/>
        <v>900046111</v>
      </c>
      <c r="E78" s="14" t="str">
        <f t="shared" si="15"/>
        <v>VIDAL ROJAS Y CIA. S.A.</v>
      </c>
      <c r="F78" s="15">
        <v>44670</v>
      </c>
      <c r="G78" s="20" t="s">
        <v>474</v>
      </c>
      <c r="H78" s="45">
        <v>7614432.8899999997</v>
      </c>
      <c r="I78" s="16" t="str">
        <f t="shared" si="16"/>
        <v>MEPOY-2021-</v>
      </c>
      <c r="J78" s="17">
        <v>10</v>
      </c>
      <c r="K78" s="17">
        <v>1</v>
      </c>
      <c r="L78" s="92">
        <v>44684</v>
      </c>
      <c r="M78" s="249">
        <v>4300175594</v>
      </c>
      <c r="N78" s="250" t="s">
        <v>512</v>
      </c>
      <c r="O78" s="320">
        <f t="shared" si="17"/>
        <v>922</v>
      </c>
      <c r="P78" s="249" t="s">
        <v>316</v>
      </c>
      <c r="Q78" s="251">
        <f t="shared" si="18"/>
        <v>65000000</v>
      </c>
      <c r="R78" s="251">
        <f t="shared" ca="1" si="19"/>
        <v>1305532.4599999934</v>
      </c>
      <c r="S78" s="251">
        <f t="shared" ca="1" si="20"/>
        <v>63694467.540000007</v>
      </c>
      <c r="T78" s="252"/>
      <c r="U78" s="309" t="s">
        <v>451</v>
      </c>
    </row>
    <row r="79" spans="1:21">
      <c r="A79" s="23">
        <v>20322</v>
      </c>
      <c r="B79" s="13">
        <v>59</v>
      </c>
      <c r="C79" s="23" t="s">
        <v>273</v>
      </c>
      <c r="D79" s="24">
        <f t="shared" si="14"/>
        <v>76330708</v>
      </c>
      <c r="E79" s="14" t="str">
        <f t="shared" si="15"/>
        <v>SULEZ GOMEZ LUIS FERNANDO</v>
      </c>
      <c r="F79" s="15">
        <v>44670</v>
      </c>
      <c r="G79" s="20" t="s">
        <v>513</v>
      </c>
      <c r="H79" s="45">
        <v>2703066.98</v>
      </c>
      <c r="I79" s="16" t="str">
        <f t="shared" si="16"/>
        <v>MEPOY-2021-</v>
      </c>
      <c r="J79" s="17">
        <v>9</v>
      </c>
      <c r="K79" s="17">
        <v>1</v>
      </c>
      <c r="L79" s="92">
        <v>44681</v>
      </c>
      <c r="M79" s="249">
        <v>4300175408</v>
      </c>
      <c r="N79" s="250">
        <v>1001734647</v>
      </c>
      <c r="O79" s="320">
        <f t="shared" si="17"/>
        <v>1022</v>
      </c>
      <c r="P79" s="249" t="s">
        <v>316</v>
      </c>
      <c r="Q79" s="251">
        <f t="shared" si="18"/>
        <v>100000000</v>
      </c>
      <c r="R79" s="251">
        <f t="shared" ca="1" si="19"/>
        <v>69647824.840000004</v>
      </c>
      <c r="S79" s="251">
        <f t="shared" ca="1" si="20"/>
        <v>30352175.16</v>
      </c>
      <c r="T79" s="252"/>
      <c r="U79" s="309" t="s">
        <v>451</v>
      </c>
    </row>
    <row r="80" spans="1:21">
      <c r="A80" s="23">
        <v>23622</v>
      </c>
      <c r="B80" s="13">
        <v>60</v>
      </c>
      <c r="C80" s="23" t="s">
        <v>515</v>
      </c>
      <c r="D80" s="24">
        <f t="shared" si="14"/>
        <v>1085663638</v>
      </c>
      <c r="E80" s="14" t="str">
        <f t="shared" si="15"/>
        <v>SILVA MUÑOZ IDER</v>
      </c>
      <c r="F80" s="15">
        <v>44681</v>
      </c>
      <c r="G80" s="20" t="s">
        <v>516</v>
      </c>
      <c r="H80" s="45">
        <v>1500000</v>
      </c>
      <c r="I80" s="16" t="str">
        <f t="shared" si="16"/>
        <v>MEPOY-2022-</v>
      </c>
      <c r="J80" s="17">
        <v>1</v>
      </c>
      <c r="K80" s="17">
        <v>1</v>
      </c>
      <c r="L80" s="92">
        <v>44685</v>
      </c>
      <c r="M80" s="249">
        <v>4300175652</v>
      </c>
      <c r="N80" s="250"/>
      <c r="O80" s="320">
        <f t="shared" si="17"/>
        <v>16722</v>
      </c>
      <c r="P80" s="249" t="s">
        <v>316</v>
      </c>
      <c r="Q80" s="251">
        <f t="shared" si="18"/>
        <v>1500000</v>
      </c>
      <c r="R80" s="251">
        <f t="shared" ca="1" si="19"/>
        <v>0</v>
      </c>
      <c r="S80" s="251">
        <f t="shared" ca="1" si="20"/>
        <v>1500000</v>
      </c>
      <c r="T80" s="252"/>
      <c r="U80" s="309" t="s">
        <v>451</v>
      </c>
    </row>
    <row r="81" spans="1:21">
      <c r="A81" s="23">
        <v>23722</v>
      </c>
      <c r="B81" s="13">
        <v>61</v>
      </c>
      <c r="C81" s="23" t="s">
        <v>235</v>
      </c>
      <c r="D81" s="24">
        <f t="shared" si="14"/>
        <v>1085663638</v>
      </c>
      <c r="E81" s="14" t="str">
        <f t="shared" si="15"/>
        <v>SILVA MUÑOZ IDER</v>
      </c>
      <c r="F81" s="15">
        <v>44682</v>
      </c>
      <c r="G81" s="20" t="s">
        <v>517</v>
      </c>
      <c r="H81" s="45">
        <v>5305850</v>
      </c>
      <c r="I81" s="16" t="str">
        <f t="shared" si="16"/>
        <v>MEPOY-2021-46</v>
      </c>
      <c r="J81" s="17">
        <v>1</v>
      </c>
      <c r="K81" s="17">
        <v>1</v>
      </c>
      <c r="L81" s="92">
        <v>44685</v>
      </c>
      <c r="M81" s="249">
        <v>4300175653</v>
      </c>
      <c r="N81" s="250"/>
      <c r="O81" s="320">
        <f t="shared" si="17"/>
        <v>422</v>
      </c>
      <c r="P81" s="249" t="s">
        <v>316</v>
      </c>
      <c r="Q81" s="251">
        <f t="shared" si="18"/>
        <v>27000000</v>
      </c>
      <c r="R81" s="251">
        <f t="shared" ca="1" si="19"/>
        <v>11492020</v>
      </c>
      <c r="S81" s="251">
        <f t="shared" ca="1" si="20"/>
        <v>15507980</v>
      </c>
      <c r="T81" s="252"/>
      <c r="U81" s="309" t="s">
        <v>451</v>
      </c>
    </row>
    <row r="82" spans="1:21">
      <c r="A82" s="23">
        <v>24522</v>
      </c>
      <c r="B82" s="13">
        <v>62</v>
      </c>
      <c r="C82" s="23" t="s">
        <v>190</v>
      </c>
      <c r="D82" s="24">
        <f t="shared" si="14"/>
        <v>69055036</v>
      </c>
      <c r="E82" s="14" t="str">
        <f t="shared" si="15"/>
        <v>RIASCOS ROSA INES</v>
      </c>
      <c r="F82" s="15">
        <v>44686</v>
      </c>
      <c r="G82" s="20" t="s">
        <v>514</v>
      </c>
      <c r="H82" s="45">
        <v>768000</v>
      </c>
      <c r="I82" s="16" t="str">
        <f t="shared" si="16"/>
        <v>MEPOY-2021-</v>
      </c>
      <c r="J82" s="17">
        <v>1</v>
      </c>
      <c r="K82" s="17">
        <v>1</v>
      </c>
      <c r="L82" s="92">
        <v>44682</v>
      </c>
      <c r="M82" s="249">
        <v>4300175661</v>
      </c>
      <c r="N82" s="250">
        <v>1001734428</v>
      </c>
      <c r="O82" s="320">
        <f t="shared" si="17"/>
        <v>1422</v>
      </c>
      <c r="P82" s="249" t="s">
        <v>316</v>
      </c>
      <c r="Q82" s="251">
        <f t="shared" si="18"/>
        <v>5376000</v>
      </c>
      <c r="R82" s="251">
        <f t="shared" ca="1" si="19"/>
        <v>2304000</v>
      </c>
      <c r="S82" s="251">
        <f t="shared" ca="1" si="20"/>
        <v>3072000</v>
      </c>
      <c r="T82" s="252"/>
      <c r="U82" s="309" t="s">
        <v>451</v>
      </c>
    </row>
    <row r="83" spans="1:21">
      <c r="A83" s="23">
        <v>23922</v>
      </c>
      <c r="B83" s="13">
        <v>63</v>
      </c>
      <c r="C83" s="23" t="s">
        <v>272</v>
      </c>
      <c r="D83" s="24">
        <f t="shared" si="14"/>
        <v>76330708</v>
      </c>
      <c r="E83" s="14" t="str">
        <f t="shared" si="15"/>
        <v>SULEZ GOMEZ LUIS FERNANDO</v>
      </c>
      <c r="F83" s="15">
        <v>44686</v>
      </c>
      <c r="G83" s="20" t="s">
        <v>518</v>
      </c>
      <c r="H83" s="45">
        <v>28475164.239999998</v>
      </c>
      <c r="I83" s="16" t="str">
        <f t="shared" si="16"/>
        <v>MEPOY-2021-</v>
      </c>
      <c r="J83" s="17">
        <v>52</v>
      </c>
      <c r="K83" s="17">
        <v>1</v>
      </c>
      <c r="L83" s="92">
        <v>44692</v>
      </c>
      <c r="M83" s="249">
        <v>4300175673</v>
      </c>
      <c r="N83" s="250" t="s">
        <v>533</v>
      </c>
      <c r="O83" s="320">
        <f t="shared" si="17"/>
        <v>1022</v>
      </c>
      <c r="P83" s="249" t="s">
        <v>316</v>
      </c>
      <c r="Q83" s="251">
        <f t="shared" si="18"/>
        <v>220000000</v>
      </c>
      <c r="R83" s="251">
        <f t="shared" ca="1" si="19"/>
        <v>92281604.959999993</v>
      </c>
      <c r="S83" s="251">
        <f t="shared" ca="1" si="20"/>
        <v>127718395.04000001</v>
      </c>
      <c r="T83" s="252"/>
      <c r="U83" s="309" t="s">
        <v>451</v>
      </c>
    </row>
    <row r="84" spans="1:21">
      <c r="A84" s="23">
        <v>24022</v>
      </c>
      <c r="B84" s="13">
        <v>64</v>
      </c>
      <c r="C84" s="23" t="s">
        <v>275</v>
      </c>
      <c r="D84" s="24">
        <f t="shared" si="14"/>
        <v>900046111</v>
      </c>
      <c r="E84" s="14" t="str">
        <f t="shared" si="15"/>
        <v>VIDAL ROJAS Y CIA. S.A.</v>
      </c>
      <c r="F84" s="15">
        <v>44686</v>
      </c>
      <c r="G84" s="20" t="s">
        <v>525</v>
      </c>
      <c r="H84" s="45">
        <v>36156788.590000004</v>
      </c>
      <c r="I84" s="16" t="str">
        <f t="shared" si="16"/>
        <v>MEPOY-2021-</v>
      </c>
      <c r="J84" s="17">
        <v>37</v>
      </c>
      <c r="K84" s="17">
        <v>1</v>
      </c>
      <c r="L84" s="92">
        <v>44684</v>
      </c>
      <c r="M84" s="249">
        <v>4300175675</v>
      </c>
      <c r="N84" s="250" t="s">
        <v>524</v>
      </c>
      <c r="O84" s="320">
        <f t="shared" si="17"/>
        <v>922</v>
      </c>
      <c r="P84" s="249" t="s">
        <v>316</v>
      </c>
      <c r="Q84" s="251">
        <f t="shared" si="18"/>
        <v>240000000</v>
      </c>
      <c r="R84" s="251">
        <f t="shared" ca="1" si="19"/>
        <v>41730861.629999995</v>
      </c>
      <c r="S84" s="251">
        <f t="shared" ca="1" si="20"/>
        <v>198269138.37</v>
      </c>
      <c r="T84" s="252"/>
      <c r="U84" s="309" t="s">
        <v>451</v>
      </c>
    </row>
    <row r="85" spans="1:21">
      <c r="A85" s="23">
        <v>24122</v>
      </c>
      <c r="B85" s="13">
        <v>65</v>
      </c>
      <c r="C85" s="23" t="s">
        <v>193</v>
      </c>
      <c r="D85" s="24">
        <f t="shared" si="14"/>
        <v>900135121</v>
      </c>
      <c r="E85" s="14" t="str">
        <f t="shared" si="15"/>
        <v>PROYECTOS Y CONSTRUCCIONES DE OCCIDENTE S.A.</v>
      </c>
      <c r="F85" s="15">
        <v>44686</v>
      </c>
      <c r="G85" s="20" t="s">
        <v>519</v>
      </c>
      <c r="H85" s="45">
        <v>6000000</v>
      </c>
      <c r="I85" s="16" t="str">
        <f t="shared" si="16"/>
        <v>MEPOY-2021-</v>
      </c>
      <c r="J85" s="17">
        <v>1</v>
      </c>
      <c r="K85" s="17">
        <v>1</v>
      </c>
      <c r="L85" s="92">
        <v>44683</v>
      </c>
      <c r="M85" s="249">
        <v>4300175688</v>
      </c>
      <c r="N85" s="250">
        <v>1001735158</v>
      </c>
      <c r="O85" s="320">
        <f t="shared" si="17"/>
        <v>322</v>
      </c>
      <c r="P85" s="249" t="s">
        <v>316</v>
      </c>
      <c r="Q85" s="251">
        <f t="shared" si="18"/>
        <v>42000000</v>
      </c>
      <c r="R85" s="251">
        <f t="shared" ca="1" si="19"/>
        <v>18000000</v>
      </c>
      <c r="S85" s="251">
        <f t="shared" ca="1" si="20"/>
        <v>24000000</v>
      </c>
      <c r="T85" s="252"/>
      <c r="U85" s="309" t="s">
        <v>451</v>
      </c>
    </row>
    <row r="86" spans="1:21">
      <c r="A86" s="23">
        <v>24222</v>
      </c>
      <c r="B86" s="13">
        <v>66</v>
      </c>
      <c r="C86" s="23" t="s">
        <v>225</v>
      </c>
      <c r="D86" s="24">
        <f t="shared" si="14"/>
        <v>16639418</v>
      </c>
      <c r="E86" s="14" t="str">
        <f t="shared" si="15"/>
        <v>DE LA ESPRIELLA GIRONA ANTONIO</v>
      </c>
      <c r="F86" s="15">
        <v>44686</v>
      </c>
      <c r="G86" s="20" t="s">
        <v>522</v>
      </c>
      <c r="H86" s="45">
        <v>1528354</v>
      </c>
      <c r="I86" s="16" t="str">
        <f t="shared" si="16"/>
        <v>MEPOY-2021-91</v>
      </c>
      <c r="J86" s="17">
        <v>1</v>
      </c>
      <c r="K86" s="17">
        <v>1</v>
      </c>
      <c r="L86" s="92">
        <v>44681</v>
      </c>
      <c r="M86" s="249">
        <v>4300175691</v>
      </c>
      <c r="N86" s="250">
        <v>1001735189</v>
      </c>
      <c r="O86" s="320">
        <f t="shared" si="17"/>
        <v>1322</v>
      </c>
      <c r="P86" s="249" t="s">
        <v>316</v>
      </c>
      <c r="Q86" s="251">
        <f t="shared" si="18"/>
        <v>9170124</v>
      </c>
      <c r="R86" s="251">
        <f t="shared" ca="1" si="19"/>
        <v>3056708</v>
      </c>
      <c r="S86" s="251">
        <f t="shared" ca="1" si="20"/>
        <v>6113416</v>
      </c>
      <c r="T86" s="252"/>
      <c r="U86" s="309" t="s">
        <v>451</v>
      </c>
    </row>
    <row r="87" spans="1:21">
      <c r="A87" s="23">
        <v>24322</v>
      </c>
      <c r="B87" s="13">
        <v>67</v>
      </c>
      <c r="C87" s="23" t="s">
        <v>466</v>
      </c>
      <c r="D87" s="24">
        <f t="shared" si="14"/>
        <v>900046111</v>
      </c>
      <c r="E87" s="14" t="str">
        <f t="shared" si="15"/>
        <v>VIDAL ROJAS Y CIA. S.A.</v>
      </c>
      <c r="F87" s="15">
        <v>44692</v>
      </c>
      <c r="G87" s="20" t="s">
        <v>526</v>
      </c>
      <c r="H87" s="45">
        <v>2450206.9700000002</v>
      </c>
      <c r="I87" s="16" t="str">
        <f t="shared" si="16"/>
        <v>MEPOY-2022-</v>
      </c>
      <c r="J87" s="17">
        <v>1</v>
      </c>
      <c r="K87" s="17">
        <v>1</v>
      </c>
      <c r="L87" s="92">
        <v>44691</v>
      </c>
      <c r="M87" s="249">
        <v>4300175692</v>
      </c>
      <c r="N87" s="250" t="s">
        <v>527</v>
      </c>
      <c r="O87" s="320">
        <f t="shared" si="17"/>
        <v>8422</v>
      </c>
      <c r="P87" s="249" t="s">
        <v>316</v>
      </c>
      <c r="Q87" s="251">
        <f t="shared" si="18"/>
        <v>90000000</v>
      </c>
      <c r="R87" s="251">
        <f t="shared" ca="1" si="19"/>
        <v>77605135.219999999</v>
      </c>
      <c r="S87" s="251">
        <f t="shared" ca="1" si="20"/>
        <v>12394864.780000001</v>
      </c>
      <c r="T87" s="252"/>
      <c r="U87" s="309" t="s">
        <v>451</v>
      </c>
    </row>
    <row r="88" spans="1:21">
      <c r="A88" s="23">
        <v>24422</v>
      </c>
      <c r="B88" s="13">
        <v>68</v>
      </c>
      <c r="C88" s="23" t="s">
        <v>501</v>
      </c>
      <c r="D88" s="24">
        <f t="shared" si="14"/>
        <v>860002400</v>
      </c>
      <c r="E88" s="14" t="str">
        <f t="shared" si="15"/>
        <v>LA PREVISORA S A COMPAÑIA DE SEGUROS</v>
      </c>
      <c r="F88" s="15">
        <v>44694</v>
      </c>
      <c r="G88" s="20" t="s">
        <v>529</v>
      </c>
      <c r="H88" s="45">
        <v>140728288</v>
      </c>
      <c r="I88" s="16" t="str">
        <f t="shared" si="16"/>
        <v>MEPOY-2022-74</v>
      </c>
      <c r="J88" s="17">
        <v>237</v>
      </c>
      <c r="K88" s="17">
        <v>1</v>
      </c>
      <c r="L88" s="92">
        <v>44683</v>
      </c>
      <c r="M88" s="249">
        <v>4300175703</v>
      </c>
      <c r="N88" s="250">
        <v>1001735702</v>
      </c>
      <c r="O88" s="320">
        <f t="shared" si="17"/>
        <v>16922</v>
      </c>
      <c r="P88" s="249" t="s">
        <v>316</v>
      </c>
      <c r="Q88" s="251">
        <f t="shared" si="18"/>
        <v>145190978</v>
      </c>
      <c r="R88" s="251">
        <f t="shared" ca="1" si="19"/>
        <v>4462690</v>
      </c>
      <c r="S88" s="251">
        <f t="shared" ca="1" si="20"/>
        <v>140728288</v>
      </c>
      <c r="T88" s="252"/>
      <c r="U88" s="309" t="s">
        <v>451</v>
      </c>
    </row>
    <row r="89" spans="1:21">
      <c r="A89" s="23">
        <v>24622</v>
      </c>
      <c r="B89" s="13">
        <v>69</v>
      </c>
      <c r="C89" s="23" t="s">
        <v>380</v>
      </c>
      <c r="D89" s="24">
        <f t="shared" si="14"/>
        <v>1061740057</v>
      </c>
      <c r="E89" s="14" t="str">
        <f t="shared" si="15"/>
        <v>HERNANDEZ PINO LUIS GABRIEL</v>
      </c>
      <c r="F89" s="15">
        <v>44698</v>
      </c>
      <c r="G89" s="20" t="s">
        <v>468</v>
      </c>
      <c r="H89" s="45">
        <v>33826500</v>
      </c>
      <c r="I89" s="16" t="str">
        <f t="shared" si="16"/>
        <v>MEPOY-2022-</v>
      </c>
      <c r="J89" s="17">
        <v>1</v>
      </c>
      <c r="K89" s="17">
        <v>1</v>
      </c>
      <c r="L89" s="92">
        <v>44692</v>
      </c>
      <c r="M89" s="249">
        <v>4200273853</v>
      </c>
      <c r="N89" s="250">
        <v>1001740708</v>
      </c>
      <c r="O89" s="320">
        <f t="shared" si="17"/>
        <v>10622</v>
      </c>
      <c r="P89" s="249" t="s">
        <v>316</v>
      </c>
      <c r="Q89" s="251">
        <f t="shared" si="18"/>
        <v>50000000</v>
      </c>
      <c r="R89" s="251">
        <f t="shared" ca="1" si="19"/>
        <v>16173500</v>
      </c>
      <c r="S89" s="251">
        <f t="shared" ca="1" si="20"/>
        <v>33826500</v>
      </c>
      <c r="T89" s="252"/>
      <c r="U89" s="309" t="s">
        <v>451</v>
      </c>
    </row>
    <row r="90" spans="1:21">
      <c r="A90" s="23">
        <v>24722</v>
      </c>
      <c r="B90" s="13">
        <v>70</v>
      </c>
      <c r="C90" s="23" t="s">
        <v>383</v>
      </c>
      <c r="D90" s="24">
        <f t="shared" si="14"/>
        <v>1061740057</v>
      </c>
      <c r="E90" s="14" t="str">
        <f t="shared" si="15"/>
        <v>HERNANDEZ PINO LUIS GABRIEL</v>
      </c>
      <c r="F90" s="15">
        <v>44698</v>
      </c>
      <c r="G90" s="20" t="s">
        <v>469</v>
      </c>
      <c r="H90" s="45">
        <v>13800970</v>
      </c>
      <c r="I90" s="16" t="str">
        <f t="shared" si="16"/>
        <v>MEPOY-2022-</v>
      </c>
      <c r="J90" s="17">
        <v>1</v>
      </c>
      <c r="K90" s="17">
        <v>1</v>
      </c>
      <c r="L90" s="92">
        <v>44692</v>
      </c>
      <c r="M90" s="249">
        <v>4200273861</v>
      </c>
      <c r="N90" s="250">
        <v>1001740711</v>
      </c>
      <c r="O90" s="320">
        <f t="shared" si="17"/>
        <v>10522</v>
      </c>
      <c r="P90" s="249" t="s">
        <v>316</v>
      </c>
      <c r="Q90" s="251">
        <f t="shared" si="18"/>
        <v>41821000</v>
      </c>
      <c r="R90" s="251">
        <f t="shared" ca="1" si="19"/>
        <v>14219060</v>
      </c>
      <c r="S90" s="251">
        <f t="shared" ca="1" si="20"/>
        <v>27601940</v>
      </c>
      <c r="T90" s="252"/>
      <c r="U90" s="309" t="s">
        <v>451</v>
      </c>
    </row>
    <row r="91" spans="1:21">
      <c r="A91" s="23">
        <v>24822</v>
      </c>
      <c r="B91" s="13">
        <v>71</v>
      </c>
      <c r="C91" s="23" t="s">
        <v>465</v>
      </c>
      <c r="D91" s="24">
        <f t="shared" si="14"/>
        <v>900046111</v>
      </c>
      <c r="E91" s="14" t="str">
        <f t="shared" si="15"/>
        <v>VIDAL ROJAS Y CIA. S.A.</v>
      </c>
      <c r="F91" s="15">
        <v>44698</v>
      </c>
      <c r="G91" s="20" t="s">
        <v>536</v>
      </c>
      <c r="H91" s="45">
        <v>43632806.399999999</v>
      </c>
      <c r="I91" s="16" t="str">
        <f t="shared" si="16"/>
        <v>MEPOY-2022-</v>
      </c>
      <c r="J91" s="17">
        <v>36</v>
      </c>
      <c r="K91" s="17">
        <v>1</v>
      </c>
      <c r="L91" s="92">
        <v>44686</v>
      </c>
      <c r="M91" s="249">
        <v>4300175848</v>
      </c>
      <c r="N91" s="250" t="s">
        <v>537</v>
      </c>
      <c r="O91" s="320">
        <f t="shared" si="17"/>
        <v>8422</v>
      </c>
      <c r="P91" s="249" t="s">
        <v>316</v>
      </c>
      <c r="Q91" s="251">
        <f t="shared" si="18"/>
        <v>169843750</v>
      </c>
      <c r="R91" s="251">
        <f t="shared" ca="1" si="19"/>
        <v>63130233.590000004</v>
      </c>
      <c r="S91" s="251">
        <f t="shared" ca="1" si="20"/>
        <v>106713516.41</v>
      </c>
      <c r="T91" s="252"/>
      <c r="U91" s="309" t="s">
        <v>451</v>
      </c>
    </row>
    <row r="92" spans="1:21">
      <c r="A92" s="23">
        <v>24922</v>
      </c>
      <c r="B92" s="13">
        <v>72</v>
      </c>
      <c r="C92" s="23" t="s">
        <v>277</v>
      </c>
      <c r="D92" s="24">
        <f t="shared" si="14"/>
        <v>900046111</v>
      </c>
      <c r="E92" s="14" t="str">
        <f t="shared" si="15"/>
        <v>VIDAL ROJAS Y CIA. S.A.</v>
      </c>
      <c r="F92" s="15">
        <v>44698</v>
      </c>
      <c r="G92" s="20" t="s">
        <v>538</v>
      </c>
      <c r="H92" s="45">
        <v>7645587.25</v>
      </c>
      <c r="I92" s="16" t="str">
        <f t="shared" si="16"/>
        <v>MEPOY-2021-</v>
      </c>
      <c r="J92" s="17">
        <v>7</v>
      </c>
      <c r="K92" s="17">
        <v>1</v>
      </c>
      <c r="L92" s="92">
        <v>44688</v>
      </c>
      <c r="M92" s="249">
        <v>4300175849</v>
      </c>
      <c r="N92" s="250" t="s">
        <v>539</v>
      </c>
      <c r="O92" s="320">
        <f t="shared" si="17"/>
        <v>922</v>
      </c>
      <c r="P92" s="249" t="s">
        <v>316</v>
      </c>
      <c r="Q92" s="251">
        <f t="shared" si="18"/>
        <v>65000000</v>
      </c>
      <c r="R92" s="251">
        <f t="shared" ca="1" si="19"/>
        <v>1305532.4599999934</v>
      </c>
      <c r="S92" s="251">
        <f t="shared" ca="1" si="20"/>
        <v>63694467.540000007</v>
      </c>
      <c r="T92" s="252"/>
      <c r="U92" s="309" t="s">
        <v>451</v>
      </c>
    </row>
    <row r="93" spans="1:21">
      <c r="A93" s="23">
        <v>25022</v>
      </c>
      <c r="B93" s="13">
        <v>73</v>
      </c>
      <c r="C93" s="23" t="s">
        <v>448</v>
      </c>
      <c r="D93" s="24">
        <f t="shared" si="14"/>
        <v>900062917</v>
      </c>
      <c r="E93" s="14" t="str">
        <f t="shared" si="15"/>
        <v>SERVICIOS POSTALES NACIONALES S.A</v>
      </c>
      <c r="F93" s="15">
        <v>44698</v>
      </c>
      <c r="G93" s="20" t="s">
        <v>540</v>
      </c>
      <c r="H93" s="45">
        <f>364900+210900</f>
        <v>575800</v>
      </c>
      <c r="I93" s="16" t="str">
        <f t="shared" si="16"/>
        <v>MEPOY-2021-</v>
      </c>
      <c r="J93" s="17">
        <v>2</v>
      </c>
      <c r="K93" s="17">
        <v>1</v>
      </c>
      <c r="L93" s="92">
        <v>44690</v>
      </c>
      <c r="M93" s="249">
        <v>4300175850</v>
      </c>
      <c r="N93" s="250">
        <v>1001741143</v>
      </c>
      <c r="O93" s="320">
        <f t="shared" si="17"/>
        <v>8222</v>
      </c>
      <c r="P93" s="249" t="s">
        <v>316</v>
      </c>
      <c r="Q93" s="251">
        <f t="shared" si="18"/>
        <v>1000000</v>
      </c>
      <c r="R93" s="251">
        <f t="shared" si="19"/>
        <v>0</v>
      </c>
      <c r="S93" s="251">
        <f t="shared" ca="1" si="20"/>
        <v>575800</v>
      </c>
      <c r="T93" s="252"/>
      <c r="U93" s="309" t="s">
        <v>451</v>
      </c>
    </row>
    <row r="94" spans="1:21">
      <c r="A94" s="23">
        <v>25122</v>
      </c>
      <c r="B94" s="13">
        <v>74</v>
      </c>
      <c r="C94" s="23" t="s">
        <v>215</v>
      </c>
      <c r="D94" s="24">
        <f t="shared" si="14"/>
        <v>800146077</v>
      </c>
      <c r="E94" s="14" t="str">
        <f t="shared" si="15"/>
        <v>ASEOS COLOMBIANOS ASEOCOLBA S.A.</v>
      </c>
      <c r="F94" s="15">
        <v>44698</v>
      </c>
      <c r="G94" s="20" t="s">
        <v>543</v>
      </c>
      <c r="H94" s="45">
        <f>8536337</f>
        <v>8536337</v>
      </c>
      <c r="I94" s="16" t="str">
        <f t="shared" si="16"/>
        <v>MEPOY-2021-50</v>
      </c>
      <c r="J94" s="17">
        <v>1</v>
      </c>
      <c r="K94" s="17">
        <v>1</v>
      </c>
      <c r="L94" s="92">
        <v>44684</v>
      </c>
      <c r="M94" s="249" t="s">
        <v>541</v>
      </c>
      <c r="N94" s="250" t="s">
        <v>542</v>
      </c>
      <c r="O94" s="320">
        <f t="shared" si="17"/>
        <v>40521</v>
      </c>
      <c r="P94" s="249" t="s">
        <v>316</v>
      </c>
      <c r="Q94" s="251">
        <f t="shared" si="18"/>
        <v>49078504.039999999</v>
      </c>
      <c r="R94" s="251">
        <f t="shared" ca="1" si="19"/>
        <v>15092722.039999999</v>
      </c>
      <c r="S94" s="251">
        <f t="shared" ca="1" si="20"/>
        <v>33985782</v>
      </c>
      <c r="T94" s="252"/>
      <c r="U94" s="309" t="s">
        <v>451</v>
      </c>
    </row>
    <row r="95" spans="1:21">
      <c r="A95" s="23"/>
      <c r="B95" s="13"/>
      <c r="C95" s="23" t="s">
        <v>216</v>
      </c>
      <c r="D95" s="24">
        <f t="shared" si="14"/>
        <v>800146077</v>
      </c>
      <c r="E95" s="14" t="str">
        <f t="shared" si="15"/>
        <v>ASEOS COLOMBIANOS ASEOCOLBA S.A.</v>
      </c>
      <c r="F95" s="15">
        <v>44698</v>
      </c>
      <c r="G95" s="20" t="s">
        <v>543</v>
      </c>
      <c r="H95" s="45">
        <v>9981314</v>
      </c>
      <c r="I95" s="16" t="str">
        <f t="shared" si="16"/>
        <v>MEPOY-2021-50</v>
      </c>
      <c r="J95" s="17">
        <v>1</v>
      </c>
      <c r="K95" s="17">
        <v>1</v>
      </c>
      <c r="L95" s="92">
        <v>44684</v>
      </c>
      <c r="M95" s="249"/>
      <c r="N95" s="250"/>
      <c r="O95" s="320">
        <f t="shared" si="17"/>
        <v>40521</v>
      </c>
      <c r="P95" s="249" t="s">
        <v>316</v>
      </c>
      <c r="Q95" s="251">
        <f t="shared" si="18"/>
        <v>59268388.509999998</v>
      </c>
      <c r="R95" s="251">
        <f t="shared" ca="1" si="19"/>
        <v>18660240.509999998</v>
      </c>
      <c r="S95" s="251">
        <f t="shared" ca="1" si="20"/>
        <v>40608148</v>
      </c>
      <c r="T95" s="252"/>
      <c r="U95" s="309" t="s">
        <v>451</v>
      </c>
    </row>
    <row r="96" spans="1:21">
      <c r="A96" s="23"/>
      <c r="B96" s="13"/>
      <c r="C96" s="23" t="s">
        <v>217</v>
      </c>
      <c r="D96" s="24">
        <f t="shared" si="14"/>
        <v>800146077</v>
      </c>
      <c r="E96" s="14" t="str">
        <f t="shared" si="15"/>
        <v>ASEOS COLOMBIANOS ASEOCOLBA S.A.</v>
      </c>
      <c r="F96" s="15">
        <v>44698</v>
      </c>
      <c r="G96" s="20" t="s">
        <v>543</v>
      </c>
      <c r="H96" s="45">
        <v>5795805</v>
      </c>
      <c r="I96" s="16" t="str">
        <f t="shared" si="16"/>
        <v>MEPOY-2021-50</v>
      </c>
      <c r="J96" s="17">
        <v>1</v>
      </c>
      <c r="K96" s="17">
        <v>1</v>
      </c>
      <c r="L96" s="92">
        <v>44684</v>
      </c>
      <c r="M96" s="46"/>
      <c r="N96" s="253"/>
      <c r="O96" s="320">
        <f t="shared" si="17"/>
        <v>40521</v>
      </c>
      <c r="P96" s="249" t="s">
        <v>316</v>
      </c>
      <c r="Q96" s="251">
        <f t="shared" si="18"/>
        <v>31593401.41</v>
      </c>
      <c r="R96" s="251">
        <f t="shared" ca="1" si="19"/>
        <v>8410181.4100000001</v>
      </c>
      <c r="S96" s="251">
        <f t="shared" ca="1" si="20"/>
        <v>23183220</v>
      </c>
      <c r="T96" s="252"/>
      <c r="U96" s="309" t="s">
        <v>451</v>
      </c>
    </row>
    <row r="97" spans="1:21">
      <c r="A97" s="23">
        <v>25222</v>
      </c>
      <c r="B97" s="13">
        <v>75</v>
      </c>
      <c r="C97" s="23" t="s">
        <v>374</v>
      </c>
      <c r="D97" s="24">
        <f t="shared" si="14"/>
        <v>817004979</v>
      </c>
      <c r="E97" s="14" t="str">
        <f t="shared" si="15"/>
        <v>INVERSAV S.A</v>
      </c>
      <c r="F97" s="15">
        <v>44698</v>
      </c>
      <c r="G97" s="20" t="s">
        <v>544</v>
      </c>
      <c r="H97" s="45">
        <v>600000</v>
      </c>
      <c r="I97" s="16" t="str">
        <f t="shared" si="16"/>
        <v>MEPOY-2022-</v>
      </c>
      <c r="J97" s="17">
        <v>1</v>
      </c>
      <c r="K97" s="17">
        <v>1</v>
      </c>
      <c r="L97" s="92">
        <v>44686</v>
      </c>
      <c r="M97" s="46">
        <v>4200275243</v>
      </c>
      <c r="N97" s="253"/>
      <c r="O97" s="320">
        <f t="shared" si="17"/>
        <v>10422</v>
      </c>
      <c r="P97" s="249" t="s">
        <v>316</v>
      </c>
      <c r="Q97" s="251">
        <f t="shared" si="18"/>
        <v>3000000</v>
      </c>
      <c r="R97" s="251">
        <f t="shared" ca="1" si="19"/>
        <v>2400000</v>
      </c>
      <c r="S97" s="251">
        <f t="shared" ca="1" si="20"/>
        <v>600000</v>
      </c>
      <c r="T97" s="252"/>
      <c r="U97" s="309" t="s">
        <v>451</v>
      </c>
    </row>
    <row r="98" spans="1:21">
      <c r="A98" s="23">
        <v>25322</v>
      </c>
      <c r="B98" s="13">
        <v>76</v>
      </c>
      <c r="C98" s="23" t="s">
        <v>273</v>
      </c>
      <c r="D98" s="24">
        <f t="shared" si="14"/>
        <v>76330708</v>
      </c>
      <c r="E98" s="14" t="str">
        <f t="shared" si="15"/>
        <v>SULEZ GOMEZ LUIS FERNANDO</v>
      </c>
      <c r="F98" s="15">
        <v>44698</v>
      </c>
      <c r="G98" s="20" t="s">
        <v>546</v>
      </c>
      <c r="H98" s="45">
        <v>7013939.04</v>
      </c>
      <c r="I98" s="16" t="str">
        <f t="shared" si="16"/>
        <v>MEPOY-2021-</v>
      </c>
      <c r="J98" s="17">
        <v>12</v>
      </c>
      <c r="K98" s="17">
        <v>1</v>
      </c>
      <c r="L98" s="92">
        <v>44692</v>
      </c>
      <c r="M98" s="249">
        <v>4300175853</v>
      </c>
      <c r="N98" s="250">
        <v>1001741150</v>
      </c>
      <c r="O98" s="320">
        <f t="shared" si="17"/>
        <v>1022</v>
      </c>
      <c r="P98" s="249" t="s">
        <v>316</v>
      </c>
      <c r="Q98" s="251">
        <f t="shared" si="18"/>
        <v>100000000</v>
      </c>
      <c r="R98" s="251">
        <f t="shared" ca="1" si="19"/>
        <v>69647824.840000004</v>
      </c>
      <c r="S98" s="251">
        <f t="shared" ca="1" si="20"/>
        <v>30352175.16</v>
      </c>
      <c r="T98" s="252"/>
      <c r="U98" s="309" t="s">
        <v>451</v>
      </c>
    </row>
    <row r="99" spans="1:21">
      <c r="A99" s="23" t="s">
        <v>553</v>
      </c>
      <c r="B99" s="13">
        <v>77</v>
      </c>
      <c r="C99" s="23" t="s">
        <v>212</v>
      </c>
      <c r="D99" s="24">
        <f t="shared" si="14"/>
        <v>800219876</v>
      </c>
      <c r="E99" s="14" t="str">
        <f t="shared" si="15"/>
        <v>SODEXO SERVICIOS DE BENEFICIOS E INCENTIVOS COLOMBIA S.A.S</v>
      </c>
      <c r="F99" s="15">
        <v>44703</v>
      </c>
      <c r="G99" s="20" t="s">
        <v>548</v>
      </c>
      <c r="H99" s="45">
        <f>40763365+10500650</f>
        <v>51264015</v>
      </c>
      <c r="I99" s="16" t="str">
        <f t="shared" si="16"/>
        <v>MEPOY-2021-80</v>
      </c>
      <c r="J99" s="17">
        <v>3</v>
      </c>
      <c r="K99" s="17">
        <v>1</v>
      </c>
      <c r="L99" s="92">
        <v>44692</v>
      </c>
      <c r="M99" s="249">
        <v>4300175894</v>
      </c>
      <c r="N99" s="250"/>
      <c r="O99" s="320">
        <f t="shared" si="17"/>
        <v>122</v>
      </c>
      <c r="P99" s="249" t="s">
        <v>316</v>
      </c>
      <c r="Q99" s="251">
        <f t="shared" si="18"/>
        <v>270000000</v>
      </c>
      <c r="R99" s="251">
        <f t="shared" ca="1" si="19"/>
        <v>0</v>
      </c>
      <c r="S99" s="251">
        <f t="shared" ca="1" si="20"/>
        <v>270000000</v>
      </c>
      <c r="T99" s="252"/>
      <c r="U99" s="309" t="s">
        <v>451</v>
      </c>
    </row>
    <row r="100" spans="1:21">
      <c r="A100" s="23"/>
      <c r="B100" s="13">
        <v>77</v>
      </c>
      <c r="C100" s="23" t="s">
        <v>550</v>
      </c>
      <c r="D100" s="24">
        <f t="shared" si="14"/>
        <v>800219876</v>
      </c>
      <c r="E100" s="14" t="str">
        <f t="shared" si="15"/>
        <v>SODEXO SERVICIOS DE BENEFICIOS E INCENTIVOS COLOMBIA S.A.S</v>
      </c>
      <c r="F100" s="15">
        <v>44703</v>
      </c>
      <c r="G100" s="20" t="s">
        <v>548</v>
      </c>
      <c r="H100" s="45">
        <v>26112597</v>
      </c>
      <c r="I100" s="16" t="str">
        <f t="shared" si="16"/>
        <v>MEPOY-2021-</v>
      </c>
      <c r="J100" s="17">
        <v>3</v>
      </c>
      <c r="K100" s="17">
        <v>1</v>
      </c>
      <c r="L100" s="92">
        <v>44692</v>
      </c>
      <c r="M100" s="249"/>
      <c r="N100" s="250"/>
      <c r="O100" s="320">
        <f t="shared" si="17"/>
        <v>16422</v>
      </c>
      <c r="P100" s="249" t="s">
        <v>316</v>
      </c>
      <c r="Q100" s="251">
        <f t="shared" si="18"/>
        <v>270000000</v>
      </c>
      <c r="R100" s="251">
        <f t="shared" ca="1" si="19"/>
        <v>205457742</v>
      </c>
      <c r="S100" s="251">
        <f t="shared" ca="1" si="20"/>
        <v>64542258</v>
      </c>
      <c r="T100" s="252"/>
      <c r="U100" s="309" t="s">
        <v>451</v>
      </c>
    </row>
    <row r="101" spans="1:21">
      <c r="A101" s="23">
        <v>25722</v>
      </c>
      <c r="B101" s="13">
        <v>78</v>
      </c>
      <c r="C101" s="23" t="s">
        <v>220</v>
      </c>
      <c r="D101" s="24">
        <f t="shared" si="14"/>
        <v>900062917</v>
      </c>
      <c r="E101" s="14" t="str">
        <f t="shared" si="15"/>
        <v>SERVICIOS POSTALES NACIONALES S.A</v>
      </c>
      <c r="F101" s="15">
        <v>44705</v>
      </c>
      <c r="G101" s="20" t="s">
        <v>554</v>
      </c>
      <c r="H101" s="45">
        <v>574100</v>
      </c>
      <c r="I101" s="16" t="str">
        <f t="shared" si="16"/>
        <v>MEPOY-2021-</v>
      </c>
      <c r="J101" s="17">
        <v>1</v>
      </c>
      <c r="K101" s="17">
        <v>1</v>
      </c>
      <c r="L101" s="92">
        <v>44690</v>
      </c>
      <c r="M101" s="249">
        <v>4300175900</v>
      </c>
      <c r="N101" s="250">
        <v>1001742101</v>
      </c>
      <c r="O101" s="320">
        <f t="shared" si="17"/>
        <v>1222</v>
      </c>
      <c r="P101" s="249" t="s">
        <v>316</v>
      </c>
      <c r="Q101" s="251">
        <f t="shared" si="18"/>
        <v>4000000</v>
      </c>
      <c r="R101" s="251">
        <f t="shared" ca="1" si="19"/>
        <v>1442900</v>
      </c>
      <c r="S101" s="251">
        <f t="shared" ca="1" si="20"/>
        <v>2557100</v>
      </c>
      <c r="T101" s="252"/>
      <c r="U101" s="309" t="s">
        <v>451</v>
      </c>
    </row>
    <row r="102" spans="1:21">
      <c r="A102" s="23">
        <v>22182</v>
      </c>
      <c r="B102" s="13">
        <v>79</v>
      </c>
      <c r="C102" s="23" t="s">
        <v>550</v>
      </c>
      <c r="D102" s="24">
        <f t="shared" si="14"/>
        <v>800219876</v>
      </c>
      <c r="E102" s="14" t="str">
        <f t="shared" si="15"/>
        <v>SODEXO SERVICIOS DE BENEFICIOS E INCENTIVOS COLOMBIA S.A.S</v>
      </c>
      <c r="F102" s="15">
        <v>44705</v>
      </c>
      <c r="G102" s="20" t="s">
        <v>565</v>
      </c>
      <c r="H102" s="45">
        <v>38429661</v>
      </c>
      <c r="I102" s="16" t="str">
        <f t="shared" si="16"/>
        <v>MEPOY-2021-</v>
      </c>
      <c r="J102" s="17">
        <v>1</v>
      </c>
      <c r="K102" s="17">
        <v>1</v>
      </c>
      <c r="L102" s="92">
        <v>44692</v>
      </c>
      <c r="M102" s="249">
        <v>4300175929</v>
      </c>
      <c r="N102" s="250"/>
      <c r="O102" s="320">
        <f t="shared" si="17"/>
        <v>16422</v>
      </c>
      <c r="P102" s="249" t="s">
        <v>316</v>
      </c>
      <c r="Q102" s="251">
        <f t="shared" si="18"/>
        <v>270000000</v>
      </c>
      <c r="R102" s="251">
        <f t="shared" ca="1" si="19"/>
        <v>205457742</v>
      </c>
      <c r="S102" s="251">
        <f t="shared" ca="1" si="20"/>
        <v>64542258</v>
      </c>
      <c r="T102" s="252"/>
      <c r="U102" s="309" t="s">
        <v>451</v>
      </c>
    </row>
    <row r="103" spans="1:21">
      <c r="A103" s="23"/>
      <c r="B103" s="13">
        <v>80</v>
      </c>
      <c r="C103" s="23" t="s">
        <v>219</v>
      </c>
      <c r="D103" s="24">
        <f t="shared" si="14"/>
        <v>900062917</v>
      </c>
      <c r="E103" s="14" t="str">
        <f t="shared" si="15"/>
        <v>SERVICIOS POSTALES NACIONALES S.A</v>
      </c>
      <c r="F103" s="15">
        <v>44706</v>
      </c>
      <c r="G103" s="20" t="s">
        <v>566</v>
      </c>
      <c r="H103" s="45">
        <v>534100</v>
      </c>
      <c r="I103" s="16" t="str">
        <f t="shared" si="16"/>
        <v>MEPOY-2021-</v>
      </c>
      <c r="J103" s="17">
        <v>2</v>
      </c>
      <c r="K103" s="17">
        <v>1</v>
      </c>
      <c r="L103" s="92">
        <v>44690</v>
      </c>
      <c r="M103" s="249"/>
      <c r="N103" s="250"/>
      <c r="O103" s="320">
        <f t="shared" si="17"/>
        <v>1222</v>
      </c>
      <c r="P103" s="249" t="s">
        <v>316</v>
      </c>
      <c r="Q103" s="251">
        <f t="shared" si="18"/>
        <v>3100000</v>
      </c>
      <c r="R103" s="251">
        <f t="shared" ca="1" si="19"/>
        <v>1723200</v>
      </c>
      <c r="S103" s="251">
        <f t="shared" ca="1" si="20"/>
        <v>1376800</v>
      </c>
      <c r="T103" s="252"/>
      <c r="U103" s="309" t="s">
        <v>451</v>
      </c>
    </row>
    <row r="104" spans="1:21">
      <c r="A104" s="23"/>
      <c r="B104" s="13">
        <v>81</v>
      </c>
      <c r="C104" s="23" t="s">
        <v>483</v>
      </c>
      <c r="D104" s="24">
        <f t="shared" si="14"/>
        <v>34535384</v>
      </c>
      <c r="E104" s="14" t="str">
        <f t="shared" si="15"/>
        <v>MUÑOZ ESCOBAR ELIZABETH CRISTINA</v>
      </c>
      <c r="F104" s="15">
        <v>44704</v>
      </c>
      <c r="G104" s="20" t="s">
        <v>567</v>
      </c>
      <c r="H104" s="45">
        <v>14716740</v>
      </c>
      <c r="I104" s="16" t="str">
        <f t="shared" si="16"/>
        <v>MEPOY-2022-</v>
      </c>
      <c r="J104" s="17">
        <v>3</v>
      </c>
      <c r="K104" s="17">
        <v>1</v>
      </c>
      <c r="L104" s="92">
        <v>44692</v>
      </c>
      <c r="M104" s="249"/>
      <c r="N104" s="250"/>
      <c r="O104" s="320">
        <f t="shared" si="17"/>
        <v>16622</v>
      </c>
      <c r="P104" s="249" t="s">
        <v>316</v>
      </c>
      <c r="Q104" s="251">
        <f t="shared" si="18"/>
        <v>100000000</v>
      </c>
      <c r="R104" s="251">
        <f t="shared" ca="1" si="19"/>
        <v>85283260</v>
      </c>
      <c r="S104" s="251">
        <f t="shared" ca="1" si="20"/>
        <v>14716740</v>
      </c>
      <c r="T104" s="252"/>
      <c r="U104" s="309" t="s">
        <v>451</v>
      </c>
    </row>
    <row r="105" spans="1:21">
      <c r="A105" s="23"/>
      <c r="B105" s="13">
        <v>82</v>
      </c>
      <c r="C105" s="23"/>
      <c r="D105" s="24" t="str">
        <f t="shared" si="14"/>
        <v xml:space="preserve"> </v>
      </c>
      <c r="E105" s="14" t="str">
        <f t="shared" si="15"/>
        <v xml:space="preserve"> </v>
      </c>
      <c r="F105" s="15"/>
      <c r="G105" s="20"/>
      <c r="H105" s="45"/>
      <c r="I105" s="16" t="str">
        <f t="shared" si="16"/>
        <v xml:space="preserve"> </v>
      </c>
      <c r="J105" s="17"/>
      <c r="K105" s="17"/>
      <c r="L105" s="92"/>
      <c r="M105" s="46"/>
      <c r="N105" s="253"/>
      <c r="O105" s="320" t="str">
        <f t="shared" si="17"/>
        <v xml:space="preserve"> </v>
      </c>
      <c r="P105" s="249" t="s">
        <v>316</v>
      </c>
      <c r="Q105" s="251" t="str">
        <f t="shared" si="18"/>
        <v xml:space="preserve"> </v>
      </c>
      <c r="R105" s="251" t="str">
        <f t="shared" si="19"/>
        <v xml:space="preserve"> </v>
      </c>
      <c r="S105" s="251" t="str">
        <f t="shared" si="20"/>
        <v xml:space="preserve"> </v>
      </c>
      <c r="T105" s="252"/>
      <c r="U105" s="309" t="s">
        <v>451</v>
      </c>
    </row>
    <row r="106" spans="1:21">
      <c r="A106" s="23"/>
      <c r="B106" s="13">
        <v>83</v>
      </c>
      <c r="C106" s="23"/>
      <c r="D106" s="24" t="str">
        <f t="shared" si="14"/>
        <v xml:space="preserve"> </v>
      </c>
      <c r="E106" s="14" t="str">
        <f t="shared" si="15"/>
        <v xml:space="preserve"> </v>
      </c>
      <c r="F106" s="15"/>
      <c r="G106" s="20"/>
      <c r="H106" s="45"/>
      <c r="I106" s="16" t="str">
        <f t="shared" si="16"/>
        <v xml:space="preserve"> </v>
      </c>
      <c r="J106" s="17"/>
      <c r="K106" s="17"/>
      <c r="L106" s="92"/>
      <c r="M106" s="46"/>
      <c r="N106" s="253"/>
      <c r="O106" s="320" t="str">
        <f t="shared" si="17"/>
        <v xml:space="preserve"> </v>
      </c>
      <c r="P106" s="249" t="s">
        <v>316</v>
      </c>
      <c r="Q106" s="251" t="str">
        <f t="shared" si="18"/>
        <v xml:space="preserve"> </v>
      </c>
      <c r="R106" s="251" t="str">
        <f t="shared" si="19"/>
        <v xml:space="preserve"> </v>
      </c>
      <c r="S106" s="251" t="str">
        <f t="shared" si="20"/>
        <v xml:space="preserve"> </v>
      </c>
      <c r="T106" s="252"/>
      <c r="U106" s="309" t="s">
        <v>451</v>
      </c>
    </row>
    <row r="107" spans="1:21" ht="11.25" customHeight="1">
      <c r="A107" s="23"/>
      <c r="B107" s="13">
        <v>84</v>
      </c>
      <c r="C107" s="23"/>
      <c r="D107" s="24" t="str">
        <f t="shared" si="14"/>
        <v xml:space="preserve"> </v>
      </c>
      <c r="E107" s="14" t="str">
        <f t="shared" si="15"/>
        <v xml:space="preserve"> </v>
      </c>
      <c r="F107" s="15"/>
      <c r="G107" s="20"/>
      <c r="H107" s="45"/>
      <c r="I107" s="16" t="str">
        <f t="shared" si="16"/>
        <v xml:space="preserve"> </v>
      </c>
      <c r="J107" s="17"/>
      <c r="K107" s="17"/>
      <c r="L107" s="92"/>
      <c r="M107" s="249"/>
      <c r="N107" s="250"/>
      <c r="O107" s="320" t="str">
        <f t="shared" si="17"/>
        <v xml:space="preserve"> </v>
      </c>
      <c r="P107" s="249" t="s">
        <v>316</v>
      </c>
      <c r="Q107" s="251" t="str">
        <f t="shared" si="18"/>
        <v xml:space="preserve"> </v>
      </c>
      <c r="R107" s="251" t="str">
        <f t="shared" si="19"/>
        <v xml:space="preserve"> </v>
      </c>
      <c r="S107" s="251" t="str">
        <f t="shared" si="20"/>
        <v xml:space="preserve"> </v>
      </c>
      <c r="T107" s="252"/>
      <c r="U107" s="309" t="s">
        <v>451</v>
      </c>
    </row>
    <row r="108" spans="1:21">
      <c r="A108" s="23"/>
      <c r="B108" s="13">
        <v>85</v>
      </c>
      <c r="C108" s="23"/>
      <c r="D108" s="24" t="str">
        <f t="shared" si="14"/>
        <v xml:space="preserve"> </v>
      </c>
      <c r="E108" s="14" t="str">
        <f t="shared" si="15"/>
        <v xml:space="preserve"> </v>
      </c>
      <c r="F108" s="15"/>
      <c r="G108" s="20"/>
      <c r="H108" s="45"/>
      <c r="I108" s="16"/>
      <c r="J108" s="17"/>
      <c r="K108" s="17"/>
      <c r="L108" s="92"/>
      <c r="M108" s="249"/>
      <c r="N108" s="34"/>
      <c r="O108" s="320" t="str">
        <f t="shared" si="17"/>
        <v xml:space="preserve"> </v>
      </c>
      <c r="P108" s="249" t="s">
        <v>316</v>
      </c>
      <c r="Q108" s="251" t="str">
        <f t="shared" si="18"/>
        <v xml:space="preserve"> </v>
      </c>
      <c r="R108" s="251" t="str">
        <f t="shared" si="19"/>
        <v xml:space="preserve"> </v>
      </c>
      <c r="S108" s="251" t="str">
        <f t="shared" si="20"/>
        <v xml:space="preserve"> </v>
      </c>
      <c r="T108" s="252"/>
      <c r="U108" s="309" t="s">
        <v>451</v>
      </c>
    </row>
    <row r="109" spans="1:21">
      <c r="A109" s="23"/>
      <c r="B109" s="13">
        <v>86</v>
      </c>
      <c r="C109" s="23"/>
      <c r="D109" s="24" t="str">
        <f t="shared" si="14"/>
        <v xml:space="preserve"> </v>
      </c>
      <c r="E109" s="14" t="str">
        <f t="shared" si="15"/>
        <v xml:space="preserve"> </v>
      </c>
      <c r="F109" s="15"/>
      <c r="G109" s="20"/>
      <c r="H109" s="45"/>
      <c r="I109" s="327"/>
      <c r="J109" s="21"/>
      <c r="K109" s="21"/>
      <c r="L109" s="21"/>
      <c r="M109" s="249"/>
      <c r="N109" s="250"/>
      <c r="O109" s="320" t="str">
        <f t="shared" si="17"/>
        <v xml:space="preserve"> </v>
      </c>
      <c r="P109" s="249" t="s">
        <v>316</v>
      </c>
      <c r="Q109" s="251" t="str">
        <f t="shared" si="18"/>
        <v xml:space="preserve"> </v>
      </c>
      <c r="R109" s="251" t="str">
        <f t="shared" si="19"/>
        <v xml:space="preserve"> </v>
      </c>
      <c r="S109" s="251" t="str">
        <f t="shared" si="20"/>
        <v xml:space="preserve"> </v>
      </c>
      <c r="T109" s="252"/>
      <c r="U109" s="309" t="s">
        <v>451</v>
      </c>
    </row>
    <row r="110" spans="1:21">
      <c r="A110" s="23"/>
      <c r="B110" s="13">
        <v>87</v>
      </c>
      <c r="C110" s="23"/>
      <c r="D110" s="24" t="str">
        <f t="shared" si="14"/>
        <v xml:space="preserve"> </v>
      </c>
      <c r="E110" s="14" t="str">
        <f t="shared" si="15"/>
        <v xml:space="preserve"> </v>
      </c>
      <c r="F110" s="15"/>
      <c r="G110" s="20"/>
      <c r="H110" s="45"/>
      <c r="I110" s="327"/>
      <c r="J110" s="21"/>
      <c r="K110" s="21"/>
      <c r="L110" s="21"/>
      <c r="M110" s="249"/>
      <c r="N110" s="250"/>
      <c r="O110" s="320" t="str">
        <f t="shared" si="17"/>
        <v xml:space="preserve"> </v>
      </c>
      <c r="P110" s="249" t="s">
        <v>316</v>
      </c>
      <c r="Q110" s="251" t="str">
        <f t="shared" si="18"/>
        <v xml:space="preserve"> </v>
      </c>
      <c r="R110" s="251" t="str">
        <f t="shared" si="19"/>
        <v xml:space="preserve"> </v>
      </c>
      <c r="S110" s="251" t="str">
        <f t="shared" si="20"/>
        <v xml:space="preserve"> </v>
      </c>
      <c r="T110" s="252"/>
      <c r="U110" s="309" t="s">
        <v>451</v>
      </c>
    </row>
    <row r="111" spans="1:21">
      <c r="A111" s="23"/>
      <c r="B111" s="13">
        <v>88</v>
      </c>
      <c r="C111" s="23"/>
      <c r="D111" s="24" t="str">
        <f t="shared" si="14"/>
        <v xml:space="preserve"> </v>
      </c>
      <c r="E111" s="14" t="str">
        <f t="shared" si="15"/>
        <v xml:space="preserve"> </v>
      </c>
      <c r="F111" s="15"/>
      <c r="G111" s="20"/>
      <c r="H111" s="45"/>
      <c r="I111" s="327"/>
      <c r="J111" s="21"/>
      <c r="K111" s="21"/>
      <c r="L111" s="21"/>
      <c r="M111" s="249"/>
      <c r="N111" s="250"/>
      <c r="O111" s="320" t="str">
        <f t="shared" si="17"/>
        <v xml:space="preserve"> </v>
      </c>
      <c r="P111" s="249" t="s">
        <v>316</v>
      </c>
      <c r="Q111" s="251" t="str">
        <f t="shared" si="18"/>
        <v xml:space="preserve"> </v>
      </c>
      <c r="R111" s="251" t="str">
        <f t="shared" si="19"/>
        <v xml:space="preserve"> </v>
      </c>
      <c r="S111" s="251" t="str">
        <f t="shared" si="20"/>
        <v xml:space="preserve"> </v>
      </c>
      <c r="T111" s="252"/>
      <c r="U111" s="309" t="s">
        <v>451</v>
      </c>
    </row>
    <row r="112" spans="1:21">
      <c r="A112" s="23"/>
      <c r="B112" s="13">
        <v>89</v>
      </c>
      <c r="C112" s="23"/>
      <c r="D112" s="24" t="str">
        <f t="shared" si="14"/>
        <v xml:space="preserve"> </v>
      </c>
      <c r="E112" s="14" t="str">
        <f t="shared" si="15"/>
        <v xml:space="preserve"> </v>
      </c>
      <c r="F112" s="15"/>
      <c r="G112" s="20"/>
      <c r="H112" s="45"/>
      <c r="I112" s="16"/>
      <c r="J112" s="17"/>
      <c r="K112" s="17"/>
      <c r="L112" s="92"/>
      <c r="M112" s="249"/>
      <c r="N112" s="250"/>
      <c r="O112" s="320" t="str">
        <f t="shared" si="17"/>
        <v xml:space="preserve"> </v>
      </c>
      <c r="P112" s="249" t="s">
        <v>316</v>
      </c>
      <c r="Q112" s="251" t="str">
        <f t="shared" si="18"/>
        <v xml:space="preserve"> </v>
      </c>
      <c r="R112" s="251" t="str">
        <f t="shared" si="19"/>
        <v xml:space="preserve"> </v>
      </c>
      <c r="S112" s="251" t="str">
        <f t="shared" si="20"/>
        <v xml:space="preserve"> </v>
      </c>
      <c r="T112" s="252"/>
      <c r="U112" s="309" t="s">
        <v>451</v>
      </c>
    </row>
    <row r="113" spans="1:21">
      <c r="A113" s="23"/>
      <c r="B113" s="13">
        <v>90</v>
      </c>
      <c r="C113" s="23"/>
      <c r="D113" s="24" t="str">
        <f t="shared" si="14"/>
        <v xml:space="preserve"> </v>
      </c>
      <c r="E113" s="14" t="str">
        <f t="shared" si="15"/>
        <v xml:space="preserve"> </v>
      </c>
      <c r="F113" s="15"/>
      <c r="G113" s="20"/>
      <c r="H113" s="45"/>
      <c r="I113" s="16"/>
      <c r="J113" s="17"/>
      <c r="K113" s="17"/>
      <c r="L113" s="92"/>
      <c r="M113" s="249"/>
      <c r="N113" s="250"/>
      <c r="O113" s="320" t="str">
        <f t="shared" si="17"/>
        <v xml:space="preserve"> </v>
      </c>
      <c r="P113" s="249" t="s">
        <v>316</v>
      </c>
      <c r="Q113" s="251" t="str">
        <f t="shared" si="18"/>
        <v xml:space="preserve"> </v>
      </c>
      <c r="R113" s="251" t="str">
        <f t="shared" si="19"/>
        <v xml:space="preserve"> </v>
      </c>
      <c r="S113" s="251" t="str">
        <f t="shared" si="20"/>
        <v xml:space="preserve"> </v>
      </c>
      <c r="T113" s="252"/>
      <c r="U113" s="309" t="s">
        <v>451</v>
      </c>
    </row>
    <row r="114" spans="1:21">
      <c r="A114" s="23"/>
      <c r="B114" s="13">
        <v>91</v>
      </c>
      <c r="C114" s="23"/>
      <c r="D114" s="24" t="str">
        <f t="shared" si="14"/>
        <v xml:space="preserve"> </v>
      </c>
      <c r="E114" s="14" t="str">
        <f t="shared" si="15"/>
        <v xml:space="preserve"> </v>
      </c>
      <c r="F114" s="15"/>
      <c r="G114" s="20"/>
      <c r="H114" s="45"/>
      <c r="I114" s="16"/>
      <c r="J114" s="17"/>
      <c r="K114" s="17"/>
      <c r="L114" s="92"/>
      <c r="M114" s="249"/>
      <c r="N114" s="250"/>
      <c r="O114" s="320" t="str">
        <f t="shared" si="17"/>
        <v xml:space="preserve"> </v>
      </c>
      <c r="P114" s="249" t="s">
        <v>316</v>
      </c>
      <c r="Q114" s="251" t="str">
        <f t="shared" si="18"/>
        <v xml:space="preserve"> </v>
      </c>
      <c r="R114" s="251" t="str">
        <f t="shared" si="19"/>
        <v xml:space="preserve"> </v>
      </c>
      <c r="S114" s="251" t="str">
        <f t="shared" si="20"/>
        <v xml:space="preserve"> </v>
      </c>
      <c r="T114" s="252"/>
      <c r="U114" s="309" t="s">
        <v>451</v>
      </c>
    </row>
    <row r="115" spans="1:21">
      <c r="A115" s="23"/>
      <c r="B115" s="13">
        <v>92</v>
      </c>
      <c r="C115" s="23"/>
      <c r="D115" s="24" t="str">
        <f t="shared" si="14"/>
        <v xml:space="preserve"> </v>
      </c>
      <c r="E115" s="14" t="str">
        <f t="shared" si="15"/>
        <v xml:space="preserve"> </v>
      </c>
      <c r="F115" s="15"/>
      <c r="G115" s="20"/>
      <c r="H115" s="45"/>
      <c r="I115" s="16"/>
      <c r="J115" s="17"/>
      <c r="K115" s="17"/>
      <c r="L115" s="92"/>
      <c r="M115" s="249"/>
      <c r="N115" s="250"/>
      <c r="O115" s="320" t="str">
        <f t="shared" si="17"/>
        <v xml:space="preserve"> </v>
      </c>
      <c r="P115" s="249" t="s">
        <v>316</v>
      </c>
      <c r="Q115" s="251" t="str">
        <f t="shared" si="18"/>
        <v xml:space="preserve"> </v>
      </c>
      <c r="R115" s="251" t="str">
        <f t="shared" si="19"/>
        <v xml:space="preserve"> </v>
      </c>
      <c r="S115" s="251" t="str">
        <f t="shared" si="20"/>
        <v xml:space="preserve"> </v>
      </c>
      <c r="T115" s="252"/>
      <c r="U115" s="309" t="s">
        <v>451</v>
      </c>
    </row>
    <row r="116" spans="1:21">
      <c r="A116" s="23"/>
      <c r="B116" s="13">
        <v>93</v>
      </c>
      <c r="C116" s="23"/>
      <c r="D116" s="24" t="str">
        <f t="shared" si="14"/>
        <v xml:space="preserve"> </v>
      </c>
      <c r="E116" s="14" t="str">
        <f t="shared" si="15"/>
        <v xml:space="preserve"> </v>
      </c>
      <c r="F116" s="15"/>
      <c r="G116" s="13"/>
      <c r="H116" s="45"/>
      <c r="I116" s="16"/>
      <c r="J116" s="17"/>
      <c r="K116" s="17"/>
      <c r="L116" s="92"/>
      <c r="M116" s="249"/>
      <c r="N116" s="250"/>
      <c r="O116" s="320" t="str">
        <f t="shared" si="17"/>
        <v xml:space="preserve"> </v>
      </c>
      <c r="P116" s="249" t="s">
        <v>316</v>
      </c>
      <c r="Q116" s="251" t="str">
        <f t="shared" si="18"/>
        <v xml:space="preserve"> </v>
      </c>
      <c r="R116" s="251" t="str">
        <f t="shared" si="19"/>
        <v xml:space="preserve"> </v>
      </c>
      <c r="S116" s="251" t="str">
        <f t="shared" si="20"/>
        <v xml:space="preserve"> </v>
      </c>
      <c r="T116" s="252"/>
      <c r="U116" s="309" t="s">
        <v>451</v>
      </c>
    </row>
    <row r="117" spans="1:21">
      <c r="A117" s="23"/>
      <c r="B117" s="13">
        <v>94</v>
      </c>
      <c r="C117" s="23"/>
      <c r="D117" s="24" t="str">
        <f t="shared" si="14"/>
        <v xml:space="preserve"> </v>
      </c>
      <c r="E117" s="14" t="str">
        <f t="shared" si="15"/>
        <v xml:space="preserve"> </v>
      </c>
      <c r="F117" s="15"/>
      <c r="G117" s="20"/>
      <c r="H117" s="45"/>
      <c r="I117" s="16" t="str">
        <f t="shared" si="16"/>
        <v xml:space="preserve"> </v>
      </c>
      <c r="J117" s="17"/>
      <c r="K117" s="17"/>
      <c r="L117" s="92"/>
      <c r="M117" s="46"/>
      <c r="N117" s="253"/>
      <c r="O117" s="320" t="str">
        <f t="shared" si="17"/>
        <v xml:space="preserve"> </v>
      </c>
      <c r="P117" s="249" t="s">
        <v>316</v>
      </c>
      <c r="Q117" s="251" t="str">
        <f t="shared" si="18"/>
        <v xml:space="preserve"> </v>
      </c>
      <c r="R117" s="251" t="str">
        <f t="shared" si="19"/>
        <v xml:space="preserve"> </v>
      </c>
      <c r="S117" s="251" t="str">
        <f t="shared" si="20"/>
        <v xml:space="preserve"> </v>
      </c>
      <c r="T117" s="252"/>
      <c r="U117" s="309" t="s">
        <v>451</v>
      </c>
    </row>
    <row r="118" spans="1:21">
      <c r="A118" s="23"/>
      <c r="B118" s="13">
        <v>95</v>
      </c>
      <c r="C118" s="23"/>
      <c r="D118" s="24" t="str">
        <f t="shared" ref="D118:D179" si="21">IFERROR(VLOOKUP(C118,DATOS,4,FALSE)," ")</f>
        <v xml:space="preserve"> </v>
      </c>
      <c r="E118" s="14" t="str">
        <f t="shared" ref="E118:E179" si="22">IFERROR(VLOOKUP(C118,DATOS,3,FALSE)," ")</f>
        <v xml:space="preserve"> </v>
      </c>
      <c r="F118" s="15"/>
      <c r="G118" s="20"/>
      <c r="H118" s="45"/>
      <c r="I118" s="16" t="str">
        <f t="shared" ref="I118:I179" si="23">IFERROR(VLOOKUP(C118,DATOS,5,FALSE)," ")</f>
        <v xml:space="preserve"> </v>
      </c>
      <c r="J118" s="17"/>
      <c r="K118" s="17"/>
      <c r="L118" s="92"/>
      <c r="M118" s="249"/>
      <c r="N118" s="250"/>
      <c r="O118" s="320" t="str">
        <f t="shared" si="17"/>
        <v xml:space="preserve"> </v>
      </c>
      <c r="P118" s="249" t="s">
        <v>316</v>
      </c>
      <c r="Q118" s="251" t="str">
        <f t="shared" si="18"/>
        <v xml:space="preserve"> </v>
      </c>
      <c r="R118" s="251" t="str">
        <f t="shared" si="19"/>
        <v xml:space="preserve"> </v>
      </c>
      <c r="S118" s="251" t="str">
        <f t="shared" si="20"/>
        <v xml:space="preserve"> </v>
      </c>
      <c r="T118" s="252"/>
      <c r="U118" s="309" t="s">
        <v>451</v>
      </c>
    </row>
    <row r="119" spans="1:21">
      <c r="A119" s="23"/>
      <c r="B119" s="13">
        <v>96</v>
      </c>
      <c r="C119" s="23"/>
      <c r="D119" s="24" t="str">
        <f t="shared" si="21"/>
        <v xml:space="preserve"> </v>
      </c>
      <c r="E119" s="14" t="str">
        <f t="shared" si="22"/>
        <v xml:space="preserve"> </v>
      </c>
      <c r="F119" s="15"/>
      <c r="G119" s="20"/>
      <c r="H119" s="45"/>
      <c r="I119" s="16" t="str">
        <f t="shared" si="23"/>
        <v xml:space="preserve"> </v>
      </c>
      <c r="J119" s="17"/>
      <c r="K119" s="17"/>
      <c r="L119" s="92"/>
      <c r="M119" s="46"/>
      <c r="N119" s="253"/>
      <c r="O119" s="320" t="str">
        <f t="shared" si="17"/>
        <v xml:space="preserve"> </v>
      </c>
      <c r="P119" s="249" t="s">
        <v>316</v>
      </c>
      <c r="Q119" s="251" t="str">
        <f t="shared" si="18"/>
        <v xml:space="preserve"> </v>
      </c>
      <c r="R119" s="251" t="str">
        <f t="shared" si="19"/>
        <v xml:space="preserve"> </v>
      </c>
      <c r="S119" s="251" t="str">
        <f t="shared" si="20"/>
        <v xml:space="preserve"> </v>
      </c>
      <c r="T119" s="252"/>
      <c r="U119" s="309" t="s">
        <v>451</v>
      </c>
    </row>
    <row r="120" spans="1:21">
      <c r="A120" s="23"/>
      <c r="B120" s="13">
        <v>97</v>
      </c>
      <c r="C120" s="23"/>
      <c r="D120" s="24" t="str">
        <f t="shared" si="21"/>
        <v xml:space="preserve"> </v>
      </c>
      <c r="E120" s="14" t="str">
        <f t="shared" si="22"/>
        <v xml:space="preserve"> </v>
      </c>
      <c r="F120" s="15"/>
      <c r="G120" s="20"/>
      <c r="H120" s="45"/>
      <c r="I120" s="16" t="str">
        <f t="shared" si="23"/>
        <v xml:space="preserve"> </v>
      </c>
      <c r="J120" s="17"/>
      <c r="K120" s="17"/>
      <c r="L120" s="92"/>
      <c r="M120" s="249"/>
      <c r="N120" s="250"/>
      <c r="O120" s="320" t="str">
        <f t="shared" si="17"/>
        <v xml:space="preserve"> </v>
      </c>
      <c r="P120" s="249" t="s">
        <v>316</v>
      </c>
      <c r="Q120" s="251" t="str">
        <f t="shared" si="18"/>
        <v xml:space="preserve"> </v>
      </c>
      <c r="R120" s="251" t="str">
        <f t="shared" si="19"/>
        <v xml:space="preserve"> </v>
      </c>
      <c r="S120" s="251" t="str">
        <f t="shared" si="20"/>
        <v xml:space="preserve"> </v>
      </c>
      <c r="T120" s="252"/>
      <c r="U120" s="309" t="s">
        <v>451</v>
      </c>
    </row>
    <row r="121" spans="1:21">
      <c r="A121" s="13"/>
      <c r="B121" s="13">
        <v>98</v>
      </c>
      <c r="C121" s="13"/>
      <c r="D121" s="24" t="str">
        <f t="shared" si="21"/>
        <v xml:space="preserve"> </v>
      </c>
      <c r="E121" s="14" t="str">
        <f t="shared" si="22"/>
        <v xml:space="preserve"> </v>
      </c>
      <c r="F121" s="15"/>
      <c r="G121" s="20"/>
      <c r="H121" s="45"/>
      <c r="I121" s="16" t="str">
        <f t="shared" si="23"/>
        <v xml:space="preserve"> </v>
      </c>
      <c r="J121" s="17"/>
      <c r="K121" s="17"/>
      <c r="L121" s="92"/>
      <c r="M121" s="256"/>
      <c r="N121" s="257"/>
      <c r="O121" s="320" t="str">
        <f t="shared" si="17"/>
        <v xml:space="preserve"> </v>
      </c>
      <c r="P121" s="249" t="s">
        <v>316</v>
      </c>
      <c r="Q121" s="251" t="str">
        <f t="shared" si="18"/>
        <v xml:space="preserve"> </v>
      </c>
      <c r="R121" s="251" t="str">
        <f t="shared" si="19"/>
        <v xml:space="preserve"> </v>
      </c>
      <c r="S121" s="251" t="str">
        <f t="shared" si="20"/>
        <v xml:space="preserve"> </v>
      </c>
      <c r="T121" s="252"/>
      <c r="U121" s="309" t="s">
        <v>451</v>
      </c>
    </row>
    <row r="122" spans="1:21">
      <c r="A122" s="23"/>
      <c r="B122" s="13">
        <v>99</v>
      </c>
      <c r="C122" s="23"/>
      <c r="D122" s="24" t="str">
        <f t="shared" si="21"/>
        <v xml:space="preserve"> </v>
      </c>
      <c r="E122" s="14" t="str">
        <f t="shared" si="22"/>
        <v xml:space="preserve"> </v>
      </c>
      <c r="F122" s="15"/>
      <c r="G122" s="20"/>
      <c r="H122" s="45"/>
      <c r="I122" s="16" t="str">
        <f t="shared" si="23"/>
        <v xml:space="preserve"> </v>
      </c>
      <c r="J122" s="17"/>
      <c r="K122" s="17"/>
      <c r="L122" s="92"/>
      <c r="M122" s="249"/>
      <c r="N122" s="250"/>
      <c r="O122" s="320" t="str">
        <f t="shared" si="17"/>
        <v xml:space="preserve"> </v>
      </c>
      <c r="P122" s="249" t="s">
        <v>316</v>
      </c>
      <c r="Q122" s="251" t="str">
        <f t="shared" si="18"/>
        <v xml:space="preserve"> </v>
      </c>
      <c r="R122" s="251" t="str">
        <f t="shared" si="19"/>
        <v xml:space="preserve"> </v>
      </c>
      <c r="S122" s="251" t="str">
        <f t="shared" si="20"/>
        <v xml:space="preserve"> </v>
      </c>
      <c r="T122" s="252"/>
      <c r="U122" s="309" t="s">
        <v>451</v>
      </c>
    </row>
    <row r="123" spans="1:21">
      <c r="A123" s="23"/>
      <c r="B123" s="13">
        <v>100</v>
      </c>
      <c r="C123" s="23"/>
      <c r="D123" s="24" t="str">
        <f t="shared" si="21"/>
        <v xml:space="preserve"> </v>
      </c>
      <c r="E123" s="14" t="str">
        <f t="shared" si="22"/>
        <v xml:space="preserve"> </v>
      </c>
      <c r="F123" s="15"/>
      <c r="G123" s="20"/>
      <c r="H123" s="45"/>
      <c r="I123" s="16" t="str">
        <f t="shared" si="23"/>
        <v xml:space="preserve"> </v>
      </c>
      <c r="J123" s="17"/>
      <c r="K123" s="17"/>
      <c r="L123" s="92"/>
      <c r="M123" s="249"/>
      <c r="N123" s="250"/>
      <c r="O123" s="320" t="str">
        <f t="shared" si="17"/>
        <v xml:space="preserve"> </v>
      </c>
      <c r="P123" s="249" t="s">
        <v>316</v>
      </c>
      <c r="Q123" s="251" t="str">
        <f t="shared" si="18"/>
        <v xml:space="preserve"> </v>
      </c>
      <c r="R123" s="251" t="str">
        <f t="shared" si="19"/>
        <v xml:space="preserve"> </v>
      </c>
      <c r="S123" s="251" t="str">
        <f t="shared" si="20"/>
        <v xml:space="preserve"> </v>
      </c>
      <c r="T123" s="252"/>
      <c r="U123" s="309" t="s">
        <v>451</v>
      </c>
    </row>
    <row r="124" spans="1:21" ht="14.25" customHeight="1">
      <c r="A124" s="23"/>
      <c r="B124" s="13">
        <v>101</v>
      </c>
      <c r="C124" s="23"/>
      <c r="D124" s="24" t="str">
        <f t="shared" si="21"/>
        <v xml:space="preserve"> </v>
      </c>
      <c r="E124" s="14" t="str">
        <f t="shared" si="22"/>
        <v xml:space="preserve"> </v>
      </c>
      <c r="F124" s="15"/>
      <c r="G124" s="20"/>
      <c r="H124" s="45"/>
      <c r="I124" s="16" t="str">
        <f t="shared" si="23"/>
        <v xml:space="preserve"> </v>
      </c>
      <c r="J124" s="17"/>
      <c r="K124" s="17"/>
      <c r="L124" s="92"/>
      <c r="M124" s="249"/>
      <c r="N124" s="250"/>
      <c r="O124" s="320" t="str">
        <f t="shared" si="17"/>
        <v xml:space="preserve"> </v>
      </c>
      <c r="P124" s="249" t="s">
        <v>316</v>
      </c>
      <c r="Q124" s="251" t="str">
        <f t="shared" si="18"/>
        <v xml:space="preserve"> </v>
      </c>
      <c r="R124" s="251" t="str">
        <f t="shared" si="19"/>
        <v xml:space="preserve"> </v>
      </c>
      <c r="S124" s="251" t="str">
        <f t="shared" si="20"/>
        <v xml:space="preserve"> </v>
      </c>
      <c r="T124" s="252"/>
      <c r="U124" s="309" t="s">
        <v>451</v>
      </c>
    </row>
    <row r="125" spans="1:21">
      <c r="A125" s="23"/>
      <c r="B125" s="13">
        <v>102</v>
      </c>
      <c r="C125" s="23"/>
      <c r="D125" s="24" t="str">
        <f t="shared" si="21"/>
        <v xml:space="preserve"> </v>
      </c>
      <c r="E125" s="14" t="str">
        <f t="shared" si="22"/>
        <v xml:space="preserve"> </v>
      </c>
      <c r="F125" s="15"/>
      <c r="G125" s="20"/>
      <c r="H125" s="45"/>
      <c r="I125" s="16" t="str">
        <f t="shared" si="23"/>
        <v xml:space="preserve"> </v>
      </c>
      <c r="J125" s="17"/>
      <c r="K125" s="17"/>
      <c r="L125" s="92"/>
      <c r="M125" s="249"/>
      <c r="N125" s="250"/>
      <c r="O125" s="320" t="str">
        <f t="shared" si="17"/>
        <v xml:space="preserve"> </v>
      </c>
      <c r="P125" s="249" t="s">
        <v>316</v>
      </c>
      <c r="Q125" s="251" t="str">
        <f t="shared" si="18"/>
        <v xml:space="preserve"> </v>
      </c>
      <c r="R125" s="251" t="str">
        <f t="shared" si="19"/>
        <v xml:space="preserve"> </v>
      </c>
      <c r="S125" s="251" t="str">
        <f t="shared" si="20"/>
        <v xml:space="preserve"> </v>
      </c>
      <c r="T125" s="252"/>
      <c r="U125" s="309" t="s">
        <v>451</v>
      </c>
    </row>
    <row r="126" spans="1:21">
      <c r="A126" s="23"/>
      <c r="B126" s="13">
        <v>103</v>
      </c>
      <c r="C126" s="23"/>
      <c r="D126" s="24" t="str">
        <f t="shared" si="21"/>
        <v xml:space="preserve"> </v>
      </c>
      <c r="E126" s="14" t="str">
        <f t="shared" si="22"/>
        <v xml:space="preserve"> </v>
      </c>
      <c r="F126" s="15"/>
      <c r="G126" s="20"/>
      <c r="H126" s="45"/>
      <c r="I126" s="16" t="str">
        <f t="shared" si="23"/>
        <v xml:space="preserve"> </v>
      </c>
      <c r="J126" s="17"/>
      <c r="K126" s="17"/>
      <c r="L126" s="92"/>
      <c r="M126" s="249"/>
      <c r="N126" s="250"/>
      <c r="O126" s="320" t="str">
        <f t="shared" si="17"/>
        <v xml:space="preserve"> </v>
      </c>
      <c r="P126" s="249" t="s">
        <v>316</v>
      </c>
      <c r="Q126" s="251" t="str">
        <f t="shared" si="18"/>
        <v xml:space="preserve"> </v>
      </c>
      <c r="R126" s="251" t="str">
        <f t="shared" si="19"/>
        <v xml:space="preserve"> </v>
      </c>
      <c r="S126" s="251" t="str">
        <f t="shared" si="20"/>
        <v xml:space="preserve"> </v>
      </c>
      <c r="T126" s="252"/>
      <c r="U126" s="309" t="s">
        <v>451</v>
      </c>
    </row>
    <row r="127" spans="1:21">
      <c r="A127" s="23"/>
      <c r="B127" s="13">
        <v>104</v>
      </c>
      <c r="C127" s="23"/>
      <c r="D127" s="24" t="str">
        <f t="shared" si="21"/>
        <v xml:space="preserve"> </v>
      </c>
      <c r="E127" s="14" t="str">
        <f t="shared" si="22"/>
        <v xml:space="preserve"> </v>
      </c>
      <c r="F127" s="15"/>
      <c r="G127" s="20"/>
      <c r="H127" s="45"/>
      <c r="I127" s="16" t="str">
        <f t="shared" si="23"/>
        <v xml:space="preserve"> </v>
      </c>
      <c r="J127" s="17"/>
      <c r="K127" s="17"/>
      <c r="L127" s="92"/>
      <c r="M127" s="249"/>
      <c r="N127" s="250"/>
      <c r="O127" s="320" t="str">
        <f t="shared" si="17"/>
        <v xml:space="preserve"> </v>
      </c>
      <c r="P127" s="249" t="s">
        <v>316</v>
      </c>
      <c r="Q127" s="251" t="str">
        <f t="shared" si="18"/>
        <v xml:space="preserve"> </v>
      </c>
      <c r="R127" s="251" t="str">
        <f t="shared" si="19"/>
        <v xml:space="preserve"> </v>
      </c>
      <c r="S127" s="251" t="str">
        <f t="shared" si="20"/>
        <v xml:space="preserve"> </v>
      </c>
      <c r="T127" s="252"/>
      <c r="U127" s="309" t="s">
        <v>451</v>
      </c>
    </row>
    <row r="128" spans="1:21">
      <c r="A128" s="23"/>
      <c r="B128" s="13">
        <v>105</v>
      </c>
      <c r="C128" s="23"/>
      <c r="D128" s="24" t="str">
        <f t="shared" si="21"/>
        <v xml:space="preserve"> </v>
      </c>
      <c r="E128" s="14" t="str">
        <f t="shared" si="22"/>
        <v xml:space="preserve"> </v>
      </c>
      <c r="F128" s="15"/>
      <c r="G128" s="20"/>
      <c r="H128" s="45"/>
      <c r="I128" s="16" t="str">
        <f t="shared" si="23"/>
        <v xml:space="preserve"> </v>
      </c>
      <c r="J128" s="17"/>
      <c r="K128" s="17"/>
      <c r="L128" s="92"/>
      <c r="M128" s="249"/>
      <c r="N128" s="250"/>
      <c r="O128" s="320" t="str">
        <f t="shared" si="17"/>
        <v xml:space="preserve"> </v>
      </c>
      <c r="P128" s="249" t="s">
        <v>316</v>
      </c>
      <c r="Q128" s="251" t="str">
        <f t="shared" si="18"/>
        <v xml:space="preserve"> </v>
      </c>
      <c r="R128" s="251" t="str">
        <f t="shared" si="19"/>
        <v xml:space="preserve"> </v>
      </c>
      <c r="S128" s="251" t="str">
        <f t="shared" si="20"/>
        <v xml:space="preserve"> </v>
      </c>
      <c r="T128" s="252"/>
      <c r="U128" s="309" t="s">
        <v>451</v>
      </c>
    </row>
    <row r="129" spans="1:21">
      <c r="A129" s="23"/>
      <c r="B129" s="13">
        <v>106</v>
      </c>
      <c r="C129" s="23"/>
      <c r="D129" s="24" t="str">
        <f t="shared" si="21"/>
        <v xml:space="preserve"> </v>
      </c>
      <c r="E129" s="14" t="str">
        <f t="shared" si="22"/>
        <v xml:space="preserve"> </v>
      </c>
      <c r="F129" s="15"/>
      <c r="G129" s="20"/>
      <c r="H129" s="45"/>
      <c r="I129" s="16" t="str">
        <f t="shared" si="23"/>
        <v xml:space="preserve"> </v>
      </c>
      <c r="J129" s="17"/>
      <c r="K129" s="17"/>
      <c r="L129" s="92"/>
      <c r="M129" s="249"/>
      <c r="N129" s="250"/>
      <c r="O129" s="320" t="str">
        <f t="shared" si="17"/>
        <v xml:space="preserve"> </v>
      </c>
      <c r="P129" s="249" t="s">
        <v>316</v>
      </c>
      <c r="Q129" s="251" t="str">
        <f t="shared" si="18"/>
        <v xml:space="preserve"> </v>
      </c>
      <c r="R129" s="251" t="str">
        <f t="shared" si="19"/>
        <v xml:space="preserve"> </v>
      </c>
      <c r="S129" s="251" t="str">
        <f t="shared" si="20"/>
        <v xml:space="preserve"> </v>
      </c>
      <c r="T129" s="252"/>
      <c r="U129" s="309" t="s">
        <v>451</v>
      </c>
    </row>
    <row r="130" spans="1:21">
      <c r="A130" s="23"/>
      <c r="B130" s="13">
        <v>107</v>
      </c>
      <c r="C130" s="23"/>
      <c r="D130" s="24" t="str">
        <f t="shared" si="21"/>
        <v xml:space="preserve"> </v>
      </c>
      <c r="E130" s="14" t="str">
        <f t="shared" si="22"/>
        <v xml:space="preserve"> </v>
      </c>
      <c r="F130" s="15"/>
      <c r="G130" s="20"/>
      <c r="H130" s="45"/>
      <c r="I130" s="16" t="str">
        <f t="shared" si="23"/>
        <v xml:space="preserve"> </v>
      </c>
      <c r="J130" s="17"/>
      <c r="K130" s="17"/>
      <c r="L130" s="92"/>
      <c r="M130" s="249"/>
      <c r="N130" s="249"/>
      <c r="O130" s="320" t="str">
        <f t="shared" si="17"/>
        <v xml:space="preserve"> </v>
      </c>
      <c r="P130" s="249" t="s">
        <v>316</v>
      </c>
      <c r="Q130" s="251" t="str">
        <f t="shared" si="18"/>
        <v xml:space="preserve"> </v>
      </c>
      <c r="R130" s="251" t="str">
        <f t="shared" si="19"/>
        <v xml:space="preserve"> </v>
      </c>
      <c r="S130" s="251" t="str">
        <f t="shared" si="20"/>
        <v xml:space="preserve"> </v>
      </c>
      <c r="T130" s="252"/>
      <c r="U130" s="309" t="s">
        <v>451</v>
      </c>
    </row>
    <row r="131" spans="1:21">
      <c r="A131" s="23"/>
      <c r="B131" s="13">
        <v>108</v>
      </c>
      <c r="C131" s="23"/>
      <c r="D131" s="24" t="str">
        <f t="shared" si="21"/>
        <v xml:space="preserve"> </v>
      </c>
      <c r="E131" s="14" t="str">
        <f t="shared" si="22"/>
        <v xml:space="preserve"> </v>
      </c>
      <c r="F131" s="15"/>
      <c r="G131" s="20"/>
      <c r="H131" s="45"/>
      <c r="I131" s="16" t="str">
        <f t="shared" si="23"/>
        <v xml:space="preserve"> </v>
      </c>
      <c r="J131" s="17"/>
      <c r="K131" s="17"/>
      <c r="L131" s="92"/>
      <c r="M131" s="249"/>
      <c r="N131" s="250"/>
      <c r="O131" s="320" t="str">
        <f t="shared" ref="O131:O194" si="24">IFERROR(VLOOKUP(C131,DATOS,16,FALSE)," ")</f>
        <v xml:space="preserve"> </v>
      </c>
      <c r="P131" s="249" t="s">
        <v>316</v>
      </c>
      <c r="Q131" s="251" t="str">
        <f t="shared" ref="Q131:Q194" si="25">IFERROR(VLOOKUP(C131,DATOS,12,FALSE)," ")</f>
        <v xml:space="preserve"> </v>
      </c>
      <c r="R131" s="251" t="str">
        <f t="shared" ref="R131:R194" si="26">IFERROR(VLOOKUP(C131,DATOS,9,FALSE)," ")</f>
        <v xml:space="preserve"> </v>
      </c>
      <c r="S131" s="251" t="str">
        <f t="shared" ref="S131:S194" si="27">IFERROR(VLOOKUP(C131,DATOS,8,FALSE)," ")</f>
        <v xml:space="preserve"> </v>
      </c>
      <c r="T131" s="252"/>
      <c r="U131" s="309" t="s">
        <v>451</v>
      </c>
    </row>
    <row r="132" spans="1:21">
      <c r="A132" s="23"/>
      <c r="B132" s="13">
        <v>109</v>
      </c>
      <c r="C132" s="23"/>
      <c r="D132" s="24" t="str">
        <f t="shared" si="21"/>
        <v xml:space="preserve"> </v>
      </c>
      <c r="E132" s="14" t="str">
        <f t="shared" si="22"/>
        <v xml:space="preserve"> </v>
      </c>
      <c r="F132" s="15"/>
      <c r="G132" s="20"/>
      <c r="H132" s="45"/>
      <c r="I132" s="16" t="str">
        <f t="shared" si="23"/>
        <v xml:space="preserve"> </v>
      </c>
      <c r="J132" s="17"/>
      <c r="K132" s="17"/>
      <c r="L132" s="92"/>
      <c r="M132" s="249"/>
      <c r="N132" s="250"/>
      <c r="O132" s="320" t="str">
        <f t="shared" si="24"/>
        <v xml:space="preserve"> </v>
      </c>
      <c r="P132" s="249" t="s">
        <v>316</v>
      </c>
      <c r="Q132" s="251" t="str">
        <f t="shared" si="25"/>
        <v xml:space="preserve"> </v>
      </c>
      <c r="R132" s="251" t="str">
        <f t="shared" si="26"/>
        <v xml:space="preserve"> </v>
      </c>
      <c r="S132" s="251" t="str">
        <f t="shared" si="27"/>
        <v xml:space="preserve"> </v>
      </c>
      <c r="T132" s="252"/>
      <c r="U132" s="309" t="s">
        <v>451</v>
      </c>
    </row>
    <row r="133" spans="1:21">
      <c r="A133" s="23"/>
      <c r="B133" s="13">
        <v>110</v>
      </c>
      <c r="C133" s="23"/>
      <c r="D133" s="24" t="str">
        <f t="shared" si="21"/>
        <v xml:space="preserve"> </v>
      </c>
      <c r="E133" s="14" t="str">
        <f t="shared" si="22"/>
        <v xml:space="preserve"> </v>
      </c>
      <c r="F133" s="15"/>
      <c r="G133" s="20"/>
      <c r="H133" s="45"/>
      <c r="I133" s="16" t="str">
        <f t="shared" si="23"/>
        <v xml:space="preserve"> </v>
      </c>
      <c r="J133" s="17"/>
      <c r="K133" s="17"/>
      <c r="L133" s="92"/>
      <c r="M133" s="249"/>
      <c r="N133" s="250"/>
      <c r="O133" s="320" t="str">
        <f t="shared" si="24"/>
        <v xml:space="preserve"> </v>
      </c>
      <c r="P133" s="249" t="s">
        <v>316</v>
      </c>
      <c r="Q133" s="251" t="str">
        <f t="shared" si="25"/>
        <v xml:space="preserve"> </v>
      </c>
      <c r="R133" s="251" t="str">
        <f t="shared" si="26"/>
        <v xml:space="preserve"> </v>
      </c>
      <c r="S133" s="251" t="str">
        <f t="shared" si="27"/>
        <v xml:space="preserve"> </v>
      </c>
      <c r="T133" s="252"/>
      <c r="U133" s="309" t="s">
        <v>451</v>
      </c>
    </row>
    <row r="134" spans="1:21">
      <c r="A134" s="23"/>
      <c r="B134" s="13">
        <v>111</v>
      </c>
      <c r="C134" s="23"/>
      <c r="D134" s="24" t="str">
        <f t="shared" si="21"/>
        <v xml:space="preserve"> </v>
      </c>
      <c r="E134" s="14" t="str">
        <f t="shared" si="22"/>
        <v xml:space="preserve"> </v>
      </c>
      <c r="F134" s="15"/>
      <c r="G134" s="20"/>
      <c r="H134" s="45"/>
      <c r="I134" s="16" t="str">
        <f t="shared" si="23"/>
        <v xml:space="preserve"> </v>
      </c>
      <c r="J134" s="17"/>
      <c r="K134" s="17"/>
      <c r="L134" s="92"/>
      <c r="M134" s="249"/>
      <c r="N134" s="250"/>
      <c r="O134" s="320" t="str">
        <f t="shared" si="24"/>
        <v xml:space="preserve"> </v>
      </c>
      <c r="P134" s="249" t="s">
        <v>316</v>
      </c>
      <c r="Q134" s="251" t="str">
        <f t="shared" si="25"/>
        <v xml:space="preserve"> </v>
      </c>
      <c r="R134" s="251" t="str">
        <f t="shared" si="26"/>
        <v xml:space="preserve"> </v>
      </c>
      <c r="S134" s="251" t="str">
        <f t="shared" si="27"/>
        <v xml:space="preserve"> </v>
      </c>
      <c r="T134" s="252"/>
      <c r="U134" s="309" t="s">
        <v>451</v>
      </c>
    </row>
    <row r="135" spans="1:21">
      <c r="A135" s="23"/>
      <c r="B135" s="13">
        <v>112</v>
      </c>
      <c r="C135" s="23"/>
      <c r="D135" s="24" t="str">
        <f t="shared" si="21"/>
        <v xml:space="preserve"> </v>
      </c>
      <c r="E135" s="14" t="str">
        <f t="shared" si="22"/>
        <v xml:space="preserve"> </v>
      </c>
      <c r="F135" s="15"/>
      <c r="G135" s="20"/>
      <c r="H135" s="45"/>
      <c r="I135" s="16" t="str">
        <f t="shared" si="23"/>
        <v xml:space="preserve"> </v>
      </c>
      <c r="J135" s="17"/>
      <c r="K135" s="17"/>
      <c r="L135" s="92"/>
      <c r="M135" s="249"/>
      <c r="N135" s="250"/>
      <c r="O135" s="320" t="str">
        <f t="shared" si="24"/>
        <v xml:space="preserve"> </v>
      </c>
      <c r="P135" s="249" t="s">
        <v>316</v>
      </c>
      <c r="Q135" s="251" t="str">
        <f t="shared" si="25"/>
        <v xml:space="preserve"> </v>
      </c>
      <c r="R135" s="251" t="str">
        <f t="shared" si="26"/>
        <v xml:space="preserve"> </v>
      </c>
      <c r="S135" s="251" t="str">
        <f t="shared" si="27"/>
        <v xml:space="preserve"> </v>
      </c>
      <c r="T135" s="252"/>
      <c r="U135" s="309" t="s">
        <v>451</v>
      </c>
    </row>
    <row r="136" spans="1:21">
      <c r="A136" s="23"/>
      <c r="B136" s="13">
        <v>113</v>
      </c>
      <c r="C136" s="23"/>
      <c r="D136" s="24" t="str">
        <f t="shared" si="21"/>
        <v xml:space="preserve"> </v>
      </c>
      <c r="E136" s="14" t="str">
        <f t="shared" si="22"/>
        <v xml:space="preserve"> </v>
      </c>
      <c r="F136" s="15"/>
      <c r="G136" s="20"/>
      <c r="H136" s="45"/>
      <c r="I136" s="16" t="str">
        <f t="shared" si="23"/>
        <v xml:space="preserve"> </v>
      </c>
      <c r="J136" s="17"/>
      <c r="K136" s="17"/>
      <c r="L136" s="92"/>
      <c r="M136" s="249"/>
      <c r="N136" s="250"/>
      <c r="O136" s="320" t="str">
        <f t="shared" si="24"/>
        <v xml:space="preserve"> </v>
      </c>
      <c r="P136" s="249" t="s">
        <v>316</v>
      </c>
      <c r="Q136" s="251" t="str">
        <f t="shared" si="25"/>
        <v xml:space="preserve"> </v>
      </c>
      <c r="R136" s="251" t="str">
        <f t="shared" si="26"/>
        <v xml:space="preserve"> </v>
      </c>
      <c r="S136" s="251" t="str">
        <f t="shared" si="27"/>
        <v xml:space="preserve"> </v>
      </c>
      <c r="T136" s="252"/>
      <c r="U136" s="309" t="s">
        <v>451</v>
      </c>
    </row>
    <row r="137" spans="1:21">
      <c r="A137" s="23"/>
      <c r="B137" s="13">
        <v>114</v>
      </c>
      <c r="C137" s="23"/>
      <c r="D137" s="24" t="str">
        <f t="shared" si="21"/>
        <v xml:space="preserve"> </v>
      </c>
      <c r="E137" s="14" t="str">
        <f t="shared" si="22"/>
        <v xml:space="preserve"> </v>
      </c>
      <c r="F137" s="15"/>
      <c r="G137" s="20"/>
      <c r="H137" s="45"/>
      <c r="I137" s="16" t="str">
        <f t="shared" si="23"/>
        <v xml:space="preserve"> </v>
      </c>
      <c r="J137" s="17"/>
      <c r="K137" s="17"/>
      <c r="L137" s="92"/>
      <c r="M137" s="249"/>
      <c r="N137" s="250"/>
      <c r="O137" s="320" t="str">
        <f t="shared" si="24"/>
        <v xml:space="preserve"> </v>
      </c>
      <c r="P137" s="249" t="s">
        <v>316</v>
      </c>
      <c r="Q137" s="251" t="str">
        <f t="shared" si="25"/>
        <v xml:space="preserve"> </v>
      </c>
      <c r="R137" s="251" t="str">
        <f t="shared" si="26"/>
        <v xml:space="preserve"> </v>
      </c>
      <c r="S137" s="251" t="str">
        <f t="shared" si="27"/>
        <v xml:space="preserve"> </v>
      </c>
      <c r="T137" s="252"/>
      <c r="U137" s="309" t="s">
        <v>451</v>
      </c>
    </row>
    <row r="138" spans="1:21">
      <c r="A138" s="23"/>
      <c r="B138" s="13">
        <v>115</v>
      </c>
      <c r="C138" s="23"/>
      <c r="D138" s="24" t="str">
        <f t="shared" si="21"/>
        <v xml:space="preserve"> </v>
      </c>
      <c r="E138" s="14" t="str">
        <f t="shared" si="22"/>
        <v xml:space="preserve"> </v>
      </c>
      <c r="F138" s="15"/>
      <c r="G138" s="20"/>
      <c r="H138" s="45"/>
      <c r="I138" s="16" t="str">
        <f t="shared" si="23"/>
        <v xml:space="preserve"> </v>
      </c>
      <c r="J138" s="17"/>
      <c r="K138" s="17"/>
      <c r="L138" s="92"/>
      <c r="M138" s="249"/>
      <c r="N138" s="250"/>
      <c r="O138" s="320" t="str">
        <f t="shared" si="24"/>
        <v xml:space="preserve"> </v>
      </c>
      <c r="P138" s="249" t="s">
        <v>316</v>
      </c>
      <c r="Q138" s="251" t="str">
        <f t="shared" si="25"/>
        <v xml:space="preserve"> </v>
      </c>
      <c r="R138" s="251" t="str">
        <f t="shared" si="26"/>
        <v xml:space="preserve"> </v>
      </c>
      <c r="S138" s="251" t="str">
        <f t="shared" si="27"/>
        <v xml:space="preserve"> </v>
      </c>
      <c r="T138" s="252"/>
      <c r="U138" s="309" t="s">
        <v>451</v>
      </c>
    </row>
    <row r="139" spans="1:21">
      <c r="A139" s="23"/>
      <c r="B139" s="13">
        <v>116</v>
      </c>
      <c r="C139" s="23"/>
      <c r="D139" s="24" t="str">
        <f t="shared" si="21"/>
        <v xml:space="preserve"> </v>
      </c>
      <c r="E139" s="14" t="str">
        <f t="shared" si="22"/>
        <v xml:space="preserve"> </v>
      </c>
      <c r="F139" s="15"/>
      <c r="G139" s="20"/>
      <c r="H139" s="45"/>
      <c r="I139" s="16" t="str">
        <f t="shared" si="23"/>
        <v xml:space="preserve"> </v>
      </c>
      <c r="J139" s="17"/>
      <c r="K139" s="17"/>
      <c r="L139" s="92"/>
      <c r="M139" s="249"/>
      <c r="N139" s="250"/>
      <c r="O139" s="320" t="str">
        <f t="shared" si="24"/>
        <v xml:space="preserve"> </v>
      </c>
      <c r="P139" s="249" t="s">
        <v>316</v>
      </c>
      <c r="Q139" s="251" t="str">
        <f t="shared" si="25"/>
        <v xml:space="preserve"> </v>
      </c>
      <c r="R139" s="251" t="str">
        <f t="shared" si="26"/>
        <v xml:space="preserve"> </v>
      </c>
      <c r="S139" s="251" t="str">
        <f t="shared" si="27"/>
        <v xml:space="preserve"> </v>
      </c>
      <c r="T139" s="252"/>
      <c r="U139" s="309" t="s">
        <v>451</v>
      </c>
    </row>
    <row r="140" spans="1:21">
      <c r="A140" s="23"/>
      <c r="B140" s="13">
        <v>117</v>
      </c>
      <c r="C140" s="23"/>
      <c r="D140" s="24" t="str">
        <f t="shared" si="21"/>
        <v xml:space="preserve"> </v>
      </c>
      <c r="E140" s="14" t="str">
        <f t="shared" si="22"/>
        <v xml:space="preserve"> </v>
      </c>
      <c r="F140" s="15"/>
      <c r="G140" s="20"/>
      <c r="H140" s="45"/>
      <c r="I140" s="16" t="str">
        <f t="shared" si="23"/>
        <v xml:space="preserve"> </v>
      </c>
      <c r="J140" s="17"/>
      <c r="K140" s="17"/>
      <c r="L140" s="92"/>
      <c r="M140" s="249"/>
      <c r="N140" s="250"/>
      <c r="O140" s="320" t="str">
        <f t="shared" si="24"/>
        <v xml:space="preserve"> </v>
      </c>
      <c r="P140" s="249" t="s">
        <v>316</v>
      </c>
      <c r="Q140" s="251" t="str">
        <f t="shared" si="25"/>
        <v xml:space="preserve"> </v>
      </c>
      <c r="R140" s="251" t="str">
        <f t="shared" si="26"/>
        <v xml:space="preserve"> </v>
      </c>
      <c r="S140" s="251" t="str">
        <f t="shared" si="27"/>
        <v xml:space="preserve"> </v>
      </c>
      <c r="T140" s="252"/>
      <c r="U140" s="309" t="s">
        <v>451</v>
      </c>
    </row>
    <row r="141" spans="1:21">
      <c r="A141" s="23"/>
      <c r="B141" s="13">
        <v>118</v>
      </c>
      <c r="C141" s="23"/>
      <c r="D141" s="24" t="str">
        <f t="shared" si="21"/>
        <v xml:space="preserve"> </v>
      </c>
      <c r="E141" s="14" t="str">
        <f t="shared" si="22"/>
        <v xml:space="preserve"> </v>
      </c>
      <c r="F141" s="15"/>
      <c r="G141" s="20"/>
      <c r="H141" s="45"/>
      <c r="I141" s="16" t="str">
        <f t="shared" si="23"/>
        <v xml:space="preserve"> </v>
      </c>
      <c r="J141" s="17"/>
      <c r="K141" s="17"/>
      <c r="L141" s="92"/>
      <c r="M141" s="249"/>
      <c r="N141" s="250"/>
      <c r="O141" s="320" t="str">
        <f t="shared" si="24"/>
        <v xml:space="preserve"> </v>
      </c>
      <c r="P141" s="249" t="s">
        <v>316</v>
      </c>
      <c r="Q141" s="251" t="str">
        <f t="shared" si="25"/>
        <v xml:space="preserve"> </v>
      </c>
      <c r="R141" s="251" t="str">
        <f t="shared" si="26"/>
        <v xml:space="preserve"> </v>
      </c>
      <c r="S141" s="251" t="str">
        <f t="shared" si="27"/>
        <v xml:space="preserve"> </v>
      </c>
      <c r="T141" s="252"/>
      <c r="U141" s="309" t="s">
        <v>451</v>
      </c>
    </row>
    <row r="142" spans="1:21">
      <c r="A142" s="23"/>
      <c r="B142" s="13">
        <v>119</v>
      </c>
      <c r="C142" s="23"/>
      <c r="D142" s="24" t="str">
        <f t="shared" si="21"/>
        <v xml:space="preserve"> </v>
      </c>
      <c r="E142" s="14" t="str">
        <f t="shared" si="22"/>
        <v xml:space="preserve"> </v>
      </c>
      <c r="F142" s="15"/>
      <c r="G142" s="20"/>
      <c r="H142" s="45"/>
      <c r="I142" s="16" t="str">
        <f t="shared" si="23"/>
        <v xml:space="preserve"> </v>
      </c>
      <c r="J142" s="17"/>
      <c r="K142" s="17"/>
      <c r="L142" s="92"/>
      <c r="M142" s="249"/>
      <c r="N142" s="250"/>
      <c r="O142" s="320" t="str">
        <f t="shared" si="24"/>
        <v xml:space="preserve"> </v>
      </c>
      <c r="P142" s="249" t="s">
        <v>316</v>
      </c>
      <c r="Q142" s="251" t="str">
        <f t="shared" si="25"/>
        <v xml:space="preserve"> </v>
      </c>
      <c r="R142" s="251" t="str">
        <f t="shared" si="26"/>
        <v xml:space="preserve"> </v>
      </c>
      <c r="S142" s="251" t="str">
        <f t="shared" si="27"/>
        <v xml:space="preserve"> </v>
      </c>
      <c r="T142" s="252"/>
      <c r="U142" s="309" t="s">
        <v>451</v>
      </c>
    </row>
    <row r="143" spans="1:21">
      <c r="A143" s="23"/>
      <c r="B143" s="13">
        <v>120</v>
      </c>
      <c r="C143" s="23"/>
      <c r="D143" s="24" t="str">
        <f t="shared" si="21"/>
        <v xml:space="preserve"> </v>
      </c>
      <c r="E143" s="14" t="str">
        <f t="shared" si="22"/>
        <v xml:space="preserve"> </v>
      </c>
      <c r="F143" s="15"/>
      <c r="G143" s="20"/>
      <c r="H143" s="45"/>
      <c r="I143" s="16" t="str">
        <f t="shared" si="23"/>
        <v xml:space="preserve"> </v>
      </c>
      <c r="J143" s="17"/>
      <c r="K143" s="17"/>
      <c r="L143" s="92"/>
      <c r="M143" s="249"/>
      <c r="N143" s="250"/>
      <c r="O143" s="320" t="str">
        <f t="shared" si="24"/>
        <v xml:space="preserve"> </v>
      </c>
      <c r="P143" s="249" t="s">
        <v>316</v>
      </c>
      <c r="Q143" s="251" t="str">
        <f t="shared" si="25"/>
        <v xml:space="preserve"> </v>
      </c>
      <c r="R143" s="251" t="str">
        <f t="shared" si="26"/>
        <v xml:space="preserve"> </v>
      </c>
      <c r="S143" s="251" t="str">
        <f t="shared" si="27"/>
        <v xml:space="preserve"> </v>
      </c>
      <c r="T143" s="252"/>
      <c r="U143" s="309" t="s">
        <v>451</v>
      </c>
    </row>
    <row r="144" spans="1:21">
      <c r="A144" s="23"/>
      <c r="B144" s="13">
        <v>121</v>
      </c>
      <c r="C144" s="23"/>
      <c r="D144" s="24" t="str">
        <f t="shared" si="21"/>
        <v xml:space="preserve"> </v>
      </c>
      <c r="E144" s="14" t="str">
        <f t="shared" si="22"/>
        <v xml:space="preserve"> </v>
      </c>
      <c r="F144" s="15"/>
      <c r="G144" s="20"/>
      <c r="H144" s="45"/>
      <c r="I144" s="16" t="str">
        <f t="shared" si="23"/>
        <v xml:space="preserve"> </v>
      </c>
      <c r="J144" s="17"/>
      <c r="K144" s="17"/>
      <c r="L144" s="92"/>
      <c r="M144" s="249"/>
      <c r="N144" s="250"/>
      <c r="O144" s="320" t="str">
        <f t="shared" si="24"/>
        <v xml:space="preserve"> </v>
      </c>
      <c r="P144" s="249" t="s">
        <v>316</v>
      </c>
      <c r="Q144" s="251" t="str">
        <f t="shared" si="25"/>
        <v xml:space="preserve"> </v>
      </c>
      <c r="R144" s="251" t="str">
        <f t="shared" si="26"/>
        <v xml:space="preserve"> </v>
      </c>
      <c r="S144" s="251" t="str">
        <f t="shared" si="27"/>
        <v xml:space="preserve"> </v>
      </c>
      <c r="T144" s="252"/>
      <c r="U144" s="309" t="s">
        <v>451</v>
      </c>
    </row>
    <row r="145" spans="1:21">
      <c r="A145" s="23"/>
      <c r="B145" s="13">
        <v>122</v>
      </c>
      <c r="C145" s="23"/>
      <c r="D145" s="24" t="str">
        <f t="shared" si="21"/>
        <v xml:space="preserve"> </v>
      </c>
      <c r="E145" s="14" t="str">
        <f t="shared" si="22"/>
        <v xml:space="preserve"> </v>
      </c>
      <c r="F145" s="15"/>
      <c r="G145" s="20"/>
      <c r="H145" s="45"/>
      <c r="I145" s="16" t="str">
        <f t="shared" si="23"/>
        <v xml:space="preserve"> </v>
      </c>
      <c r="J145" s="17"/>
      <c r="K145" s="17"/>
      <c r="L145" s="92"/>
      <c r="M145" s="249"/>
      <c r="N145" s="250"/>
      <c r="O145" s="320" t="str">
        <f t="shared" si="24"/>
        <v xml:space="preserve"> </v>
      </c>
      <c r="P145" s="249" t="s">
        <v>316</v>
      </c>
      <c r="Q145" s="251" t="str">
        <f t="shared" si="25"/>
        <v xml:space="preserve"> </v>
      </c>
      <c r="R145" s="251" t="str">
        <f t="shared" si="26"/>
        <v xml:space="preserve"> </v>
      </c>
      <c r="S145" s="251" t="str">
        <f t="shared" si="27"/>
        <v xml:space="preserve"> </v>
      </c>
      <c r="T145" s="252"/>
      <c r="U145" s="309" t="s">
        <v>451</v>
      </c>
    </row>
    <row r="146" spans="1:21">
      <c r="A146" s="23"/>
      <c r="B146" s="13">
        <v>123</v>
      </c>
      <c r="C146" s="23"/>
      <c r="D146" s="24" t="str">
        <f t="shared" si="21"/>
        <v xml:space="preserve"> </v>
      </c>
      <c r="E146" s="14" t="str">
        <f t="shared" si="22"/>
        <v xml:space="preserve"> </v>
      </c>
      <c r="F146" s="15"/>
      <c r="G146" s="20"/>
      <c r="H146" s="45"/>
      <c r="I146" s="16" t="str">
        <f t="shared" si="23"/>
        <v xml:space="preserve"> </v>
      </c>
      <c r="J146" s="17"/>
      <c r="K146" s="17"/>
      <c r="L146" s="92"/>
      <c r="M146" s="249"/>
      <c r="N146" s="250"/>
      <c r="O146" s="320" t="str">
        <f t="shared" si="24"/>
        <v xml:space="preserve"> </v>
      </c>
      <c r="P146" s="249" t="s">
        <v>316</v>
      </c>
      <c r="Q146" s="251" t="str">
        <f t="shared" si="25"/>
        <v xml:space="preserve"> </v>
      </c>
      <c r="R146" s="251" t="str">
        <f t="shared" si="26"/>
        <v xml:space="preserve"> </v>
      </c>
      <c r="S146" s="251" t="str">
        <f t="shared" si="27"/>
        <v xml:space="preserve"> </v>
      </c>
      <c r="T146" s="252"/>
      <c r="U146" s="309" t="s">
        <v>451</v>
      </c>
    </row>
    <row r="147" spans="1:21">
      <c r="A147" s="23"/>
      <c r="B147" s="13">
        <v>124</v>
      </c>
      <c r="C147" s="23"/>
      <c r="D147" s="24" t="str">
        <f t="shared" si="21"/>
        <v xml:space="preserve"> </v>
      </c>
      <c r="E147" s="14" t="str">
        <f t="shared" si="22"/>
        <v xml:space="preserve"> </v>
      </c>
      <c r="F147" s="15"/>
      <c r="G147" s="20"/>
      <c r="H147" s="45"/>
      <c r="I147" s="16" t="str">
        <f t="shared" si="23"/>
        <v xml:space="preserve"> </v>
      </c>
      <c r="J147" s="17"/>
      <c r="K147" s="17"/>
      <c r="L147" s="92"/>
      <c r="M147" s="249"/>
      <c r="N147" s="250"/>
      <c r="O147" s="320" t="str">
        <f t="shared" si="24"/>
        <v xml:space="preserve"> </v>
      </c>
      <c r="P147" s="249" t="s">
        <v>316</v>
      </c>
      <c r="Q147" s="251" t="str">
        <f t="shared" si="25"/>
        <v xml:space="preserve"> </v>
      </c>
      <c r="R147" s="251" t="str">
        <f t="shared" si="26"/>
        <v xml:space="preserve"> </v>
      </c>
      <c r="S147" s="251" t="str">
        <f t="shared" si="27"/>
        <v xml:space="preserve"> </v>
      </c>
      <c r="T147" s="252"/>
      <c r="U147" s="309" t="s">
        <v>451</v>
      </c>
    </row>
    <row r="148" spans="1:21">
      <c r="A148" s="23"/>
      <c r="B148" s="13">
        <v>125</v>
      </c>
      <c r="C148" s="23"/>
      <c r="D148" s="24" t="str">
        <f t="shared" si="21"/>
        <v xml:space="preserve"> </v>
      </c>
      <c r="E148" s="14" t="str">
        <f t="shared" si="22"/>
        <v xml:space="preserve"> </v>
      </c>
      <c r="F148" s="15"/>
      <c r="G148" s="20"/>
      <c r="H148" s="45"/>
      <c r="I148" s="16" t="str">
        <f t="shared" si="23"/>
        <v xml:space="preserve"> </v>
      </c>
      <c r="J148" s="17"/>
      <c r="K148" s="17"/>
      <c r="L148" s="92"/>
      <c r="M148" s="249"/>
      <c r="N148" s="250"/>
      <c r="O148" s="320" t="str">
        <f t="shared" si="24"/>
        <v xml:space="preserve"> </v>
      </c>
      <c r="P148" s="249" t="s">
        <v>316</v>
      </c>
      <c r="Q148" s="251" t="str">
        <f t="shared" si="25"/>
        <v xml:space="preserve"> </v>
      </c>
      <c r="R148" s="251" t="str">
        <f t="shared" si="26"/>
        <v xml:space="preserve"> </v>
      </c>
      <c r="S148" s="251" t="str">
        <f t="shared" si="27"/>
        <v xml:space="preserve"> </v>
      </c>
      <c r="T148" s="252"/>
      <c r="U148" s="309" t="s">
        <v>451</v>
      </c>
    </row>
    <row r="149" spans="1:21" ht="11.25" customHeight="1">
      <c r="A149" s="23"/>
      <c r="B149" s="13">
        <v>126</v>
      </c>
      <c r="C149" s="23"/>
      <c r="D149" s="24" t="str">
        <f t="shared" si="21"/>
        <v xml:space="preserve"> </v>
      </c>
      <c r="E149" s="14" t="str">
        <f t="shared" si="22"/>
        <v xml:space="preserve"> </v>
      </c>
      <c r="F149" s="15"/>
      <c r="G149" s="20"/>
      <c r="H149" s="45"/>
      <c r="I149" s="16" t="str">
        <f t="shared" si="23"/>
        <v xml:space="preserve"> </v>
      </c>
      <c r="J149" s="17"/>
      <c r="K149" s="17"/>
      <c r="L149" s="92"/>
      <c r="M149" s="249"/>
      <c r="N149" s="250"/>
      <c r="O149" s="320" t="str">
        <f t="shared" si="24"/>
        <v xml:space="preserve"> </v>
      </c>
      <c r="P149" s="249" t="s">
        <v>316</v>
      </c>
      <c r="Q149" s="251" t="str">
        <f t="shared" si="25"/>
        <v xml:space="preserve"> </v>
      </c>
      <c r="R149" s="251" t="str">
        <f t="shared" si="26"/>
        <v xml:space="preserve"> </v>
      </c>
      <c r="S149" s="251" t="str">
        <f t="shared" si="27"/>
        <v xml:space="preserve"> </v>
      </c>
      <c r="T149" s="252"/>
      <c r="U149" s="309" t="s">
        <v>451</v>
      </c>
    </row>
    <row r="150" spans="1:21">
      <c r="A150" s="23"/>
      <c r="B150" s="13">
        <v>127</v>
      </c>
      <c r="C150" s="23"/>
      <c r="D150" s="24" t="str">
        <f t="shared" si="21"/>
        <v xml:space="preserve"> </v>
      </c>
      <c r="E150" s="14" t="str">
        <f t="shared" si="22"/>
        <v xml:space="preserve"> </v>
      </c>
      <c r="F150" s="15"/>
      <c r="G150" s="20"/>
      <c r="H150" s="45"/>
      <c r="I150" s="16" t="str">
        <f t="shared" si="23"/>
        <v xml:space="preserve"> </v>
      </c>
      <c r="J150" s="17"/>
      <c r="K150" s="17"/>
      <c r="L150" s="92"/>
      <c r="M150" s="249"/>
      <c r="N150" s="250"/>
      <c r="O150" s="320" t="str">
        <f t="shared" si="24"/>
        <v xml:space="preserve"> </v>
      </c>
      <c r="P150" s="249" t="s">
        <v>316</v>
      </c>
      <c r="Q150" s="251" t="str">
        <f t="shared" si="25"/>
        <v xml:space="preserve"> </v>
      </c>
      <c r="R150" s="251" t="str">
        <f t="shared" si="26"/>
        <v xml:space="preserve"> </v>
      </c>
      <c r="S150" s="251" t="str">
        <f t="shared" si="27"/>
        <v xml:space="preserve"> </v>
      </c>
      <c r="T150" s="252"/>
      <c r="U150" s="309" t="s">
        <v>451</v>
      </c>
    </row>
    <row r="151" spans="1:21">
      <c r="A151" s="23"/>
      <c r="B151" s="13">
        <v>128</v>
      </c>
      <c r="C151" s="23"/>
      <c r="D151" s="24" t="str">
        <f t="shared" si="21"/>
        <v xml:space="preserve"> </v>
      </c>
      <c r="E151" s="14" t="str">
        <f t="shared" si="22"/>
        <v xml:space="preserve"> </v>
      </c>
      <c r="F151" s="15"/>
      <c r="G151" s="13"/>
      <c r="H151" s="45"/>
      <c r="I151" s="16" t="str">
        <f t="shared" si="23"/>
        <v xml:space="preserve"> </v>
      </c>
      <c r="J151" s="13"/>
      <c r="K151" s="13"/>
      <c r="L151" s="97"/>
      <c r="M151" s="249"/>
      <c r="N151" s="250"/>
      <c r="O151" s="320" t="str">
        <f t="shared" si="24"/>
        <v xml:space="preserve"> </v>
      </c>
      <c r="P151" s="249" t="s">
        <v>316</v>
      </c>
      <c r="Q151" s="251" t="str">
        <f t="shared" si="25"/>
        <v xml:space="preserve"> </v>
      </c>
      <c r="R151" s="251" t="str">
        <f t="shared" si="26"/>
        <v xml:space="preserve"> </v>
      </c>
      <c r="S151" s="251" t="str">
        <f t="shared" si="27"/>
        <v xml:space="preserve"> </v>
      </c>
      <c r="T151" s="252"/>
      <c r="U151" s="309" t="s">
        <v>451</v>
      </c>
    </row>
    <row r="152" spans="1:21">
      <c r="A152" s="23"/>
      <c r="B152" s="13">
        <v>129</v>
      </c>
      <c r="C152" s="23"/>
      <c r="D152" s="24" t="str">
        <f t="shared" si="21"/>
        <v xml:space="preserve"> </v>
      </c>
      <c r="E152" s="14" t="str">
        <f t="shared" si="22"/>
        <v xml:space="preserve"> </v>
      </c>
      <c r="F152" s="15"/>
      <c r="G152" s="13"/>
      <c r="H152" s="45"/>
      <c r="I152" s="16" t="str">
        <f t="shared" si="23"/>
        <v xml:space="preserve"> </v>
      </c>
      <c r="J152" s="13"/>
      <c r="K152" s="13"/>
      <c r="L152" s="97"/>
      <c r="M152" s="249"/>
      <c r="N152" s="249"/>
      <c r="O152" s="320" t="str">
        <f t="shared" si="24"/>
        <v xml:space="preserve"> </v>
      </c>
      <c r="P152" s="249" t="s">
        <v>316</v>
      </c>
      <c r="Q152" s="251" t="str">
        <f t="shared" si="25"/>
        <v xml:space="preserve"> </v>
      </c>
      <c r="R152" s="251" t="str">
        <f t="shared" si="26"/>
        <v xml:space="preserve"> </v>
      </c>
      <c r="S152" s="251" t="str">
        <f t="shared" si="27"/>
        <v xml:space="preserve"> </v>
      </c>
      <c r="T152" s="252"/>
      <c r="U152" s="309" t="s">
        <v>451</v>
      </c>
    </row>
    <row r="153" spans="1:21">
      <c r="A153" s="23"/>
      <c r="B153" s="13">
        <v>130</v>
      </c>
      <c r="C153" s="23"/>
      <c r="D153" s="24" t="str">
        <f t="shared" si="21"/>
        <v xml:space="preserve"> </v>
      </c>
      <c r="E153" s="14" t="str">
        <f t="shared" si="22"/>
        <v xml:space="preserve"> </v>
      </c>
      <c r="F153" s="15"/>
      <c r="G153" s="13"/>
      <c r="H153" s="45"/>
      <c r="I153" s="16" t="str">
        <f t="shared" si="23"/>
        <v xml:space="preserve"> </v>
      </c>
      <c r="J153" s="13"/>
      <c r="K153" s="13"/>
      <c r="L153" s="97"/>
      <c r="M153" s="249"/>
      <c r="N153" s="34"/>
      <c r="O153" s="320" t="str">
        <f t="shared" si="24"/>
        <v xml:space="preserve"> </v>
      </c>
      <c r="P153" s="249" t="s">
        <v>316</v>
      </c>
      <c r="Q153" s="251" t="str">
        <f t="shared" si="25"/>
        <v xml:space="preserve"> </v>
      </c>
      <c r="R153" s="251" t="str">
        <f t="shared" si="26"/>
        <v xml:space="preserve"> </v>
      </c>
      <c r="S153" s="251" t="str">
        <f t="shared" si="27"/>
        <v xml:space="preserve"> </v>
      </c>
      <c r="T153" s="252"/>
      <c r="U153" s="309" t="s">
        <v>451</v>
      </c>
    </row>
    <row r="154" spans="1:21">
      <c r="A154" s="23"/>
      <c r="B154" s="13">
        <v>131</v>
      </c>
      <c r="C154" s="23"/>
      <c r="D154" s="24" t="str">
        <f t="shared" si="21"/>
        <v xml:space="preserve"> </v>
      </c>
      <c r="E154" s="14" t="str">
        <f t="shared" si="22"/>
        <v xml:space="preserve"> </v>
      </c>
      <c r="F154" s="15"/>
      <c r="G154" s="13"/>
      <c r="H154" s="45"/>
      <c r="I154" s="16" t="str">
        <f t="shared" si="23"/>
        <v xml:space="preserve"> </v>
      </c>
      <c r="J154" s="13"/>
      <c r="K154" s="13"/>
      <c r="L154" s="97"/>
      <c r="M154" s="249"/>
      <c r="N154" s="34"/>
      <c r="O154" s="320" t="str">
        <f t="shared" si="24"/>
        <v xml:space="preserve"> </v>
      </c>
      <c r="P154" s="249" t="s">
        <v>316</v>
      </c>
      <c r="Q154" s="251" t="str">
        <f t="shared" si="25"/>
        <v xml:space="preserve"> </v>
      </c>
      <c r="R154" s="251" t="str">
        <f t="shared" si="26"/>
        <v xml:space="preserve"> </v>
      </c>
      <c r="S154" s="251" t="str">
        <f t="shared" si="27"/>
        <v xml:space="preserve"> </v>
      </c>
      <c r="T154" s="252"/>
      <c r="U154" s="309" t="s">
        <v>451</v>
      </c>
    </row>
    <row r="155" spans="1:21">
      <c r="A155" s="23"/>
      <c r="B155" s="13">
        <v>132</v>
      </c>
      <c r="C155" s="23"/>
      <c r="D155" s="24" t="str">
        <f t="shared" si="21"/>
        <v xml:space="preserve"> </v>
      </c>
      <c r="E155" s="14" t="str">
        <f t="shared" si="22"/>
        <v xml:space="preserve"> </v>
      </c>
      <c r="F155" s="15"/>
      <c r="G155" s="13"/>
      <c r="H155" s="45"/>
      <c r="I155" s="16" t="str">
        <f t="shared" si="23"/>
        <v xml:space="preserve"> </v>
      </c>
      <c r="J155" s="13"/>
      <c r="K155" s="13"/>
      <c r="L155" s="97"/>
      <c r="M155" s="249"/>
      <c r="N155" s="249"/>
      <c r="O155" s="320" t="str">
        <f t="shared" si="24"/>
        <v xml:space="preserve"> </v>
      </c>
      <c r="P155" s="249" t="s">
        <v>316</v>
      </c>
      <c r="Q155" s="251" t="str">
        <f t="shared" si="25"/>
        <v xml:space="preserve"> </v>
      </c>
      <c r="R155" s="251" t="str">
        <f t="shared" si="26"/>
        <v xml:space="preserve"> </v>
      </c>
      <c r="S155" s="251" t="str">
        <f t="shared" si="27"/>
        <v xml:space="preserve"> </v>
      </c>
      <c r="T155" s="252"/>
      <c r="U155" s="309" t="s">
        <v>451</v>
      </c>
    </row>
    <row r="156" spans="1:21">
      <c r="A156" s="23"/>
      <c r="B156" s="13">
        <v>133</v>
      </c>
      <c r="C156" s="23"/>
      <c r="D156" s="24" t="str">
        <f t="shared" si="21"/>
        <v xml:space="preserve"> </v>
      </c>
      <c r="E156" s="14" t="str">
        <f t="shared" si="22"/>
        <v xml:space="preserve"> </v>
      </c>
      <c r="F156" s="15"/>
      <c r="G156" s="13"/>
      <c r="H156" s="45"/>
      <c r="I156" s="16" t="str">
        <f t="shared" si="23"/>
        <v xml:space="preserve"> </v>
      </c>
      <c r="J156" s="13"/>
      <c r="K156" s="13"/>
      <c r="L156" s="97"/>
      <c r="M156" s="249"/>
      <c r="N156" s="249"/>
      <c r="O156" s="320" t="str">
        <f t="shared" si="24"/>
        <v xml:space="preserve"> </v>
      </c>
      <c r="P156" s="249" t="s">
        <v>316</v>
      </c>
      <c r="Q156" s="251" t="str">
        <f t="shared" si="25"/>
        <v xml:space="preserve"> </v>
      </c>
      <c r="R156" s="251" t="str">
        <f t="shared" si="26"/>
        <v xml:space="preserve"> </v>
      </c>
      <c r="S156" s="251" t="str">
        <f t="shared" si="27"/>
        <v xml:space="preserve"> </v>
      </c>
      <c r="T156" s="252"/>
      <c r="U156" s="309" t="s">
        <v>451</v>
      </c>
    </row>
    <row r="157" spans="1:21">
      <c r="A157" s="23"/>
      <c r="B157" s="13">
        <v>134</v>
      </c>
      <c r="C157" s="23"/>
      <c r="D157" s="24" t="str">
        <f t="shared" si="21"/>
        <v xml:space="preserve"> </v>
      </c>
      <c r="E157" s="14" t="str">
        <f t="shared" si="22"/>
        <v xml:space="preserve"> </v>
      </c>
      <c r="F157" s="15"/>
      <c r="G157" s="13"/>
      <c r="H157" s="45"/>
      <c r="I157" s="16" t="str">
        <f t="shared" si="23"/>
        <v xml:space="preserve"> </v>
      </c>
      <c r="J157" s="13"/>
      <c r="K157" s="13"/>
      <c r="L157" s="97"/>
      <c r="M157" s="13"/>
      <c r="N157" s="34"/>
      <c r="O157" s="320" t="str">
        <f t="shared" si="24"/>
        <v xml:space="preserve"> </v>
      </c>
      <c r="P157" s="249" t="s">
        <v>316</v>
      </c>
      <c r="Q157" s="251" t="str">
        <f t="shared" si="25"/>
        <v xml:space="preserve"> </v>
      </c>
      <c r="R157" s="251" t="str">
        <f t="shared" si="26"/>
        <v xml:space="preserve"> </v>
      </c>
      <c r="S157" s="251" t="str">
        <f t="shared" si="27"/>
        <v xml:space="preserve"> </v>
      </c>
      <c r="T157" s="252"/>
      <c r="U157" s="309" t="s">
        <v>451</v>
      </c>
    </row>
    <row r="158" spans="1:21">
      <c r="A158" s="23"/>
      <c r="B158" s="13">
        <v>135</v>
      </c>
      <c r="C158" s="23"/>
      <c r="D158" s="24" t="str">
        <f t="shared" si="21"/>
        <v xml:space="preserve"> </v>
      </c>
      <c r="E158" s="14" t="str">
        <f t="shared" si="22"/>
        <v xml:space="preserve"> </v>
      </c>
      <c r="F158" s="15"/>
      <c r="G158" s="13"/>
      <c r="H158" s="45"/>
      <c r="I158" s="16" t="str">
        <f t="shared" si="23"/>
        <v xml:space="preserve"> </v>
      </c>
      <c r="J158" s="13"/>
      <c r="K158" s="13"/>
      <c r="L158" s="97"/>
      <c r="M158" s="249"/>
      <c r="N158" s="34"/>
      <c r="O158" s="320" t="str">
        <f t="shared" si="24"/>
        <v xml:space="preserve"> </v>
      </c>
      <c r="P158" s="249" t="s">
        <v>316</v>
      </c>
      <c r="Q158" s="251" t="str">
        <f t="shared" si="25"/>
        <v xml:space="preserve"> </v>
      </c>
      <c r="R158" s="251" t="str">
        <f t="shared" si="26"/>
        <v xml:space="preserve"> </v>
      </c>
      <c r="S158" s="251" t="str">
        <f t="shared" si="27"/>
        <v xml:space="preserve"> </v>
      </c>
      <c r="T158" s="252"/>
      <c r="U158" s="309" t="s">
        <v>451</v>
      </c>
    </row>
    <row r="159" spans="1:21">
      <c r="A159" s="23"/>
      <c r="B159" s="13">
        <v>136</v>
      </c>
      <c r="C159" s="23"/>
      <c r="D159" s="24" t="str">
        <f t="shared" si="21"/>
        <v xml:space="preserve"> </v>
      </c>
      <c r="E159" s="14" t="str">
        <f t="shared" si="22"/>
        <v xml:space="preserve"> </v>
      </c>
      <c r="F159" s="15"/>
      <c r="G159" s="13"/>
      <c r="H159" s="45"/>
      <c r="I159" s="16" t="str">
        <f t="shared" si="23"/>
        <v xml:space="preserve"> </v>
      </c>
      <c r="J159" s="13"/>
      <c r="K159" s="13"/>
      <c r="L159" s="97"/>
      <c r="M159" s="249"/>
      <c r="N159" s="34"/>
      <c r="O159" s="320" t="str">
        <f t="shared" si="24"/>
        <v xml:space="preserve"> </v>
      </c>
      <c r="P159" s="249" t="s">
        <v>316</v>
      </c>
      <c r="Q159" s="251" t="str">
        <f t="shared" si="25"/>
        <v xml:space="preserve"> </v>
      </c>
      <c r="R159" s="251" t="str">
        <f t="shared" si="26"/>
        <v xml:space="preserve"> </v>
      </c>
      <c r="S159" s="251" t="str">
        <f t="shared" si="27"/>
        <v xml:space="preserve"> </v>
      </c>
      <c r="T159" s="252"/>
      <c r="U159" s="309" t="s">
        <v>451</v>
      </c>
    </row>
    <row r="160" spans="1:21">
      <c r="A160" s="23"/>
      <c r="B160" s="13">
        <v>137</v>
      </c>
      <c r="C160" s="23"/>
      <c r="D160" s="24" t="str">
        <f t="shared" si="21"/>
        <v xml:space="preserve"> </v>
      </c>
      <c r="E160" s="14" t="str">
        <f t="shared" si="22"/>
        <v xml:space="preserve"> </v>
      </c>
      <c r="F160" s="15"/>
      <c r="G160" s="13"/>
      <c r="H160" s="45"/>
      <c r="I160" s="16" t="str">
        <f t="shared" si="23"/>
        <v xml:space="preserve"> </v>
      </c>
      <c r="J160" s="13"/>
      <c r="K160" s="13"/>
      <c r="L160" s="97"/>
      <c r="M160" s="249"/>
      <c r="N160" s="34"/>
      <c r="O160" s="320" t="str">
        <f t="shared" si="24"/>
        <v xml:space="preserve"> </v>
      </c>
      <c r="P160" s="249" t="s">
        <v>316</v>
      </c>
      <c r="Q160" s="251" t="str">
        <f t="shared" si="25"/>
        <v xml:space="preserve"> </v>
      </c>
      <c r="R160" s="251" t="str">
        <f t="shared" si="26"/>
        <v xml:space="preserve"> </v>
      </c>
      <c r="S160" s="251" t="str">
        <f t="shared" si="27"/>
        <v xml:space="preserve"> </v>
      </c>
      <c r="T160" s="252"/>
      <c r="U160" s="309" t="s">
        <v>451</v>
      </c>
    </row>
    <row r="161" spans="1:21">
      <c r="A161" s="23"/>
      <c r="B161" s="13">
        <v>138</v>
      </c>
      <c r="C161" s="23"/>
      <c r="D161" s="24" t="str">
        <f t="shared" si="21"/>
        <v xml:space="preserve"> </v>
      </c>
      <c r="E161" s="14" t="str">
        <f t="shared" si="22"/>
        <v xml:space="preserve"> </v>
      </c>
      <c r="F161" s="15"/>
      <c r="G161" s="13"/>
      <c r="H161" s="45"/>
      <c r="I161" s="16" t="str">
        <f t="shared" si="23"/>
        <v xml:space="preserve"> </v>
      </c>
      <c r="J161" s="13"/>
      <c r="K161" s="13"/>
      <c r="L161" s="97"/>
      <c r="M161" s="249"/>
      <c r="N161" s="249"/>
      <c r="O161" s="320" t="str">
        <f t="shared" si="24"/>
        <v xml:space="preserve"> </v>
      </c>
      <c r="P161" s="249" t="s">
        <v>316</v>
      </c>
      <c r="Q161" s="251" t="str">
        <f t="shared" si="25"/>
        <v xml:space="preserve"> </v>
      </c>
      <c r="R161" s="251" t="str">
        <f t="shared" si="26"/>
        <v xml:space="preserve"> </v>
      </c>
      <c r="S161" s="251" t="str">
        <f t="shared" si="27"/>
        <v xml:space="preserve"> </v>
      </c>
      <c r="T161" s="252"/>
      <c r="U161" s="309" t="s">
        <v>451</v>
      </c>
    </row>
    <row r="162" spans="1:21">
      <c r="A162" s="23"/>
      <c r="B162" s="13">
        <v>139</v>
      </c>
      <c r="C162" s="23"/>
      <c r="D162" s="24" t="str">
        <f t="shared" si="21"/>
        <v xml:space="preserve"> </v>
      </c>
      <c r="E162" s="14" t="str">
        <f t="shared" si="22"/>
        <v xml:space="preserve"> </v>
      </c>
      <c r="F162" s="15"/>
      <c r="G162" s="13"/>
      <c r="H162" s="45"/>
      <c r="I162" s="16" t="str">
        <f t="shared" si="23"/>
        <v xml:space="preserve"> </v>
      </c>
      <c r="J162" s="13"/>
      <c r="K162" s="13"/>
      <c r="L162" s="97"/>
      <c r="M162" s="13"/>
      <c r="N162" s="34"/>
      <c r="O162" s="320" t="str">
        <f t="shared" si="24"/>
        <v xml:space="preserve"> </v>
      </c>
      <c r="P162" s="249" t="s">
        <v>316</v>
      </c>
      <c r="Q162" s="251" t="str">
        <f t="shared" si="25"/>
        <v xml:space="preserve"> </v>
      </c>
      <c r="R162" s="251" t="str">
        <f t="shared" si="26"/>
        <v xml:space="preserve"> </v>
      </c>
      <c r="S162" s="251" t="str">
        <f t="shared" si="27"/>
        <v xml:space="preserve"> </v>
      </c>
      <c r="T162" s="252"/>
      <c r="U162" s="309" t="s">
        <v>451</v>
      </c>
    </row>
    <row r="163" spans="1:21">
      <c r="A163" s="23"/>
      <c r="B163" s="13">
        <v>140</v>
      </c>
      <c r="C163" s="23"/>
      <c r="D163" s="24" t="str">
        <f t="shared" si="21"/>
        <v xml:space="preserve"> </v>
      </c>
      <c r="E163" s="14" t="str">
        <f t="shared" si="22"/>
        <v xml:space="preserve"> </v>
      </c>
      <c r="F163" s="15"/>
      <c r="G163" s="13"/>
      <c r="H163" s="45"/>
      <c r="I163" s="16" t="str">
        <f t="shared" si="23"/>
        <v xml:space="preserve"> </v>
      </c>
      <c r="J163" s="13"/>
      <c r="K163" s="13"/>
      <c r="L163" s="97"/>
      <c r="M163" s="249"/>
      <c r="N163" s="34"/>
      <c r="O163" s="320" t="str">
        <f t="shared" si="24"/>
        <v xml:space="preserve"> </v>
      </c>
      <c r="P163" s="249" t="s">
        <v>316</v>
      </c>
      <c r="Q163" s="251" t="str">
        <f t="shared" si="25"/>
        <v xml:space="preserve"> </v>
      </c>
      <c r="R163" s="251" t="str">
        <f t="shared" si="26"/>
        <v xml:space="preserve"> </v>
      </c>
      <c r="S163" s="251" t="str">
        <f t="shared" si="27"/>
        <v xml:space="preserve"> </v>
      </c>
      <c r="T163" s="252"/>
      <c r="U163" s="309" t="s">
        <v>451</v>
      </c>
    </row>
    <row r="164" spans="1:21">
      <c r="A164" s="23"/>
      <c r="B164" s="13">
        <v>141</v>
      </c>
      <c r="C164" s="23"/>
      <c r="D164" s="24" t="str">
        <f t="shared" si="21"/>
        <v xml:space="preserve"> </v>
      </c>
      <c r="E164" s="14" t="str">
        <f t="shared" si="22"/>
        <v xml:space="preserve"> </v>
      </c>
      <c r="F164" s="15"/>
      <c r="G164" s="20"/>
      <c r="H164" s="45"/>
      <c r="I164" s="16" t="str">
        <f t="shared" si="23"/>
        <v xml:space="preserve"> </v>
      </c>
      <c r="J164" s="17"/>
      <c r="K164" s="17"/>
      <c r="L164" s="92"/>
      <c r="M164" s="249"/>
      <c r="N164" s="250"/>
      <c r="O164" s="320" t="str">
        <f t="shared" si="24"/>
        <v xml:space="preserve"> </v>
      </c>
      <c r="P164" s="249" t="s">
        <v>316</v>
      </c>
      <c r="Q164" s="251" t="str">
        <f t="shared" si="25"/>
        <v xml:space="preserve"> </v>
      </c>
      <c r="R164" s="251" t="str">
        <f t="shared" si="26"/>
        <v xml:space="preserve"> </v>
      </c>
      <c r="S164" s="251" t="str">
        <f t="shared" si="27"/>
        <v xml:space="preserve"> </v>
      </c>
      <c r="T164" s="252"/>
      <c r="U164" s="309" t="s">
        <v>451</v>
      </c>
    </row>
    <row r="165" spans="1:21">
      <c r="A165" s="23"/>
      <c r="B165" s="13">
        <v>142</v>
      </c>
      <c r="C165" s="23"/>
      <c r="D165" s="24" t="str">
        <f t="shared" si="21"/>
        <v xml:space="preserve"> </v>
      </c>
      <c r="E165" s="14" t="str">
        <f t="shared" si="22"/>
        <v xml:space="preserve"> </v>
      </c>
      <c r="F165" s="15"/>
      <c r="G165" s="13"/>
      <c r="H165" s="45"/>
      <c r="I165" s="16" t="str">
        <f t="shared" si="23"/>
        <v xml:space="preserve"> </v>
      </c>
      <c r="J165" s="13"/>
      <c r="K165" s="13"/>
      <c r="L165" s="97"/>
      <c r="M165" s="249"/>
      <c r="N165" s="250"/>
      <c r="O165" s="320" t="str">
        <f t="shared" si="24"/>
        <v xml:space="preserve"> </v>
      </c>
      <c r="P165" s="249" t="s">
        <v>316</v>
      </c>
      <c r="Q165" s="251" t="str">
        <f t="shared" si="25"/>
        <v xml:space="preserve"> </v>
      </c>
      <c r="R165" s="251" t="str">
        <f t="shared" si="26"/>
        <v xml:space="preserve"> </v>
      </c>
      <c r="S165" s="251" t="str">
        <f t="shared" si="27"/>
        <v xml:space="preserve"> </v>
      </c>
      <c r="T165" s="252"/>
      <c r="U165" s="309" t="s">
        <v>451</v>
      </c>
    </row>
    <row r="166" spans="1:21">
      <c r="A166" s="13"/>
      <c r="B166" s="13">
        <v>143</v>
      </c>
      <c r="C166" s="23"/>
      <c r="D166" s="24" t="str">
        <f t="shared" si="21"/>
        <v xml:space="preserve"> </v>
      </c>
      <c r="E166" s="14" t="str">
        <f t="shared" si="22"/>
        <v xml:space="preserve"> </v>
      </c>
      <c r="F166" s="15"/>
      <c r="G166" s="13"/>
      <c r="H166" s="45"/>
      <c r="I166" s="16" t="str">
        <f t="shared" si="23"/>
        <v xml:space="preserve"> </v>
      </c>
      <c r="J166" s="13"/>
      <c r="K166" s="13"/>
      <c r="L166" s="97"/>
      <c r="M166" s="249"/>
      <c r="N166" s="250"/>
      <c r="O166" s="320" t="str">
        <f t="shared" si="24"/>
        <v xml:space="preserve"> </v>
      </c>
      <c r="P166" s="249" t="s">
        <v>316</v>
      </c>
      <c r="Q166" s="251" t="str">
        <f t="shared" si="25"/>
        <v xml:space="preserve"> </v>
      </c>
      <c r="R166" s="251" t="str">
        <f t="shared" si="26"/>
        <v xml:space="preserve"> </v>
      </c>
      <c r="S166" s="251" t="str">
        <f t="shared" si="27"/>
        <v xml:space="preserve"> </v>
      </c>
      <c r="T166" s="252"/>
      <c r="U166" s="309" t="s">
        <v>451</v>
      </c>
    </row>
    <row r="167" spans="1:21">
      <c r="A167" s="13"/>
      <c r="B167" s="13">
        <v>144</v>
      </c>
      <c r="C167" s="23"/>
      <c r="D167" s="24" t="str">
        <f t="shared" si="21"/>
        <v xml:space="preserve"> </v>
      </c>
      <c r="E167" s="14" t="str">
        <f t="shared" si="22"/>
        <v xml:space="preserve"> </v>
      </c>
      <c r="F167" s="15"/>
      <c r="G167" s="13"/>
      <c r="H167" s="45"/>
      <c r="I167" s="16" t="str">
        <f t="shared" si="23"/>
        <v xml:space="preserve"> </v>
      </c>
      <c r="J167" s="13"/>
      <c r="K167" s="13"/>
      <c r="L167" s="97"/>
      <c r="M167" s="249"/>
      <c r="N167" s="250"/>
      <c r="O167" s="320" t="str">
        <f t="shared" si="24"/>
        <v xml:space="preserve"> </v>
      </c>
      <c r="P167" s="249" t="s">
        <v>316</v>
      </c>
      <c r="Q167" s="251" t="str">
        <f t="shared" si="25"/>
        <v xml:space="preserve"> </v>
      </c>
      <c r="R167" s="251" t="str">
        <f t="shared" si="26"/>
        <v xml:space="preserve"> </v>
      </c>
      <c r="S167" s="251" t="str">
        <f t="shared" si="27"/>
        <v xml:space="preserve"> </v>
      </c>
      <c r="T167" s="252"/>
      <c r="U167" s="309" t="s">
        <v>451</v>
      </c>
    </row>
    <row r="168" spans="1:21">
      <c r="A168" s="13"/>
      <c r="B168" s="13">
        <v>145</v>
      </c>
      <c r="C168" s="23"/>
      <c r="D168" s="24" t="str">
        <f t="shared" si="21"/>
        <v xml:space="preserve"> </v>
      </c>
      <c r="E168" s="14" t="str">
        <f t="shared" si="22"/>
        <v xml:space="preserve"> </v>
      </c>
      <c r="F168" s="15"/>
      <c r="G168" s="13"/>
      <c r="H168" s="45"/>
      <c r="I168" s="16" t="str">
        <f t="shared" si="23"/>
        <v xml:space="preserve"> </v>
      </c>
      <c r="J168" s="13"/>
      <c r="K168" s="13"/>
      <c r="L168" s="97"/>
      <c r="M168" s="249"/>
      <c r="N168" s="250"/>
      <c r="O168" s="320" t="str">
        <f t="shared" si="24"/>
        <v xml:space="preserve"> </v>
      </c>
      <c r="P168" s="249" t="s">
        <v>316</v>
      </c>
      <c r="Q168" s="251" t="str">
        <f t="shared" si="25"/>
        <v xml:space="preserve"> </v>
      </c>
      <c r="R168" s="251" t="str">
        <f t="shared" si="26"/>
        <v xml:space="preserve"> </v>
      </c>
      <c r="S168" s="251" t="str">
        <f t="shared" si="27"/>
        <v xml:space="preserve"> </v>
      </c>
      <c r="T168" s="252"/>
      <c r="U168" s="309" t="s">
        <v>451</v>
      </c>
    </row>
    <row r="169" spans="1:21">
      <c r="A169" s="13"/>
      <c r="B169" s="13">
        <v>146</v>
      </c>
      <c r="C169" s="23"/>
      <c r="D169" s="24" t="str">
        <f t="shared" si="21"/>
        <v xml:space="preserve"> </v>
      </c>
      <c r="E169" s="14" t="str">
        <f t="shared" si="22"/>
        <v xml:space="preserve"> </v>
      </c>
      <c r="F169" s="15"/>
      <c r="G169" s="13"/>
      <c r="H169" s="45"/>
      <c r="I169" s="16" t="str">
        <f t="shared" si="23"/>
        <v xml:space="preserve"> </v>
      </c>
      <c r="J169" s="13"/>
      <c r="K169" s="13"/>
      <c r="L169" s="97"/>
      <c r="M169" s="249"/>
      <c r="N169" s="250"/>
      <c r="O169" s="320" t="str">
        <f t="shared" si="24"/>
        <v xml:space="preserve"> </v>
      </c>
      <c r="P169" s="249" t="s">
        <v>316</v>
      </c>
      <c r="Q169" s="251" t="str">
        <f t="shared" si="25"/>
        <v xml:space="preserve"> </v>
      </c>
      <c r="R169" s="251" t="str">
        <f t="shared" si="26"/>
        <v xml:space="preserve"> </v>
      </c>
      <c r="S169" s="251" t="str">
        <f t="shared" si="27"/>
        <v xml:space="preserve"> </v>
      </c>
      <c r="T169" s="252"/>
      <c r="U169" s="309" t="s">
        <v>451</v>
      </c>
    </row>
    <row r="170" spans="1:21">
      <c r="A170" s="13"/>
      <c r="B170" s="13">
        <v>147</v>
      </c>
      <c r="C170" s="23"/>
      <c r="D170" s="24" t="str">
        <f t="shared" si="21"/>
        <v xml:space="preserve"> </v>
      </c>
      <c r="E170" s="14" t="str">
        <f t="shared" si="22"/>
        <v xml:space="preserve"> </v>
      </c>
      <c r="F170" s="15"/>
      <c r="G170" s="13"/>
      <c r="H170" s="45"/>
      <c r="I170" s="16" t="str">
        <f t="shared" si="23"/>
        <v xml:space="preserve"> </v>
      </c>
      <c r="J170" s="13"/>
      <c r="K170" s="13"/>
      <c r="L170" s="97"/>
      <c r="M170" s="249"/>
      <c r="N170" s="250"/>
      <c r="O170" s="320" t="str">
        <f t="shared" si="24"/>
        <v xml:space="preserve"> </v>
      </c>
      <c r="P170" s="249" t="s">
        <v>316</v>
      </c>
      <c r="Q170" s="251" t="str">
        <f t="shared" si="25"/>
        <v xml:space="preserve"> </v>
      </c>
      <c r="R170" s="251" t="str">
        <f t="shared" si="26"/>
        <v xml:space="preserve"> </v>
      </c>
      <c r="S170" s="251" t="str">
        <f t="shared" si="27"/>
        <v xml:space="preserve"> </v>
      </c>
      <c r="T170" s="252"/>
      <c r="U170" s="309" t="s">
        <v>451</v>
      </c>
    </row>
    <row r="171" spans="1:21">
      <c r="A171" s="13"/>
      <c r="B171" s="13">
        <v>148</v>
      </c>
      <c r="C171" s="23"/>
      <c r="D171" s="24" t="str">
        <f t="shared" si="21"/>
        <v xml:space="preserve"> </v>
      </c>
      <c r="E171" s="14" t="str">
        <f t="shared" si="22"/>
        <v xml:space="preserve"> </v>
      </c>
      <c r="F171" s="15"/>
      <c r="G171" s="13"/>
      <c r="H171" s="45"/>
      <c r="I171" s="16" t="str">
        <f t="shared" si="23"/>
        <v xml:space="preserve"> </v>
      </c>
      <c r="J171" s="13"/>
      <c r="K171" s="13"/>
      <c r="L171" s="97"/>
      <c r="M171" s="249"/>
      <c r="N171" s="250"/>
      <c r="O171" s="320" t="str">
        <f t="shared" si="24"/>
        <v xml:space="preserve"> </v>
      </c>
      <c r="P171" s="249" t="s">
        <v>316</v>
      </c>
      <c r="Q171" s="251" t="str">
        <f t="shared" si="25"/>
        <v xml:space="preserve"> </v>
      </c>
      <c r="R171" s="251" t="str">
        <f t="shared" si="26"/>
        <v xml:space="preserve"> </v>
      </c>
      <c r="S171" s="251" t="str">
        <f t="shared" si="27"/>
        <v xml:space="preserve"> </v>
      </c>
      <c r="T171" s="252"/>
      <c r="U171" s="309" t="s">
        <v>451</v>
      </c>
    </row>
    <row r="172" spans="1:21">
      <c r="A172" s="13"/>
      <c r="B172" s="13">
        <v>149</v>
      </c>
      <c r="C172" s="23"/>
      <c r="D172" s="24" t="str">
        <f t="shared" si="21"/>
        <v xml:space="preserve"> </v>
      </c>
      <c r="E172" s="14" t="str">
        <f t="shared" si="22"/>
        <v xml:space="preserve"> </v>
      </c>
      <c r="F172" s="15"/>
      <c r="G172" s="13"/>
      <c r="H172" s="45"/>
      <c r="I172" s="16" t="str">
        <f t="shared" si="23"/>
        <v xml:space="preserve"> </v>
      </c>
      <c r="J172" s="13"/>
      <c r="K172" s="13"/>
      <c r="L172" s="97"/>
      <c r="M172" s="249"/>
      <c r="N172" s="250"/>
      <c r="O172" s="320" t="str">
        <f t="shared" si="24"/>
        <v xml:space="preserve"> </v>
      </c>
      <c r="P172" s="249" t="s">
        <v>316</v>
      </c>
      <c r="Q172" s="251" t="str">
        <f t="shared" si="25"/>
        <v xml:space="preserve"> </v>
      </c>
      <c r="R172" s="251" t="str">
        <f t="shared" si="26"/>
        <v xml:space="preserve"> </v>
      </c>
      <c r="S172" s="251" t="str">
        <f t="shared" si="27"/>
        <v xml:space="preserve"> </v>
      </c>
      <c r="T172" s="252"/>
      <c r="U172" s="309" t="s">
        <v>451</v>
      </c>
    </row>
    <row r="173" spans="1:21">
      <c r="A173" s="13"/>
      <c r="B173" s="13">
        <v>150</v>
      </c>
      <c r="C173" s="23"/>
      <c r="D173" s="24" t="str">
        <f t="shared" si="21"/>
        <v xml:space="preserve"> </v>
      </c>
      <c r="E173" s="14" t="str">
        <f t="shared" si="22"/>
        <v xml:space="preserve"> </v>
      </c>
      <c r="F173" s="15"/>
      <c r="G173" s="13"/>
      <c r="H173" s="45"/>
      <c r="I173" s="16" t="str">
        <f t="shared" si="23"/>
        <v xml:space="preserve"> </v>
      </c>
      <c r="J173" s="13"/>
      <c r="K173" s="13"/>
      <c r="L173" s="97"/>
      <c r="M173" s="249"/>
      <c r="N173" s="250"/>
      <c r="O173" s="320" t="str">
        <f t="shared" si="24"/>
        <v xml:space="preserve"> </v>
      </c>
      <c r="P173" s="249" t="s">
        <v>316</v>
      </c>
      <c r="Q173" s="251" t="str">
        <f t="shared" si="25"/>
        <v xml:space="preserve"> </v>
      </c>
      <c r="R173" s="251" t="str">
        <f t="shared" si="26"/>
        <v xml:space="preserve"> </v>
      </c>
      <c r="S173" s="251" t="str">
        <f t="shared" si="27"/>
        <v xml:space="preserve"> </v>
      </c>
      <c r="T173" s="252"/>
      <c r="U173" s="309" t="s">
        <v>451</v>
      </c>
    </row>
    <row r="174" spans="1:21">
      <c r="A174" s="13"/>
      <c r="B174" s="13">
        <v>151</v>
      </c>
      <c r="C174" s="23"/>
      <c r="D174" s="24" t="str">
        <f t="shared" si="21"/>
        <v xml:space="preserve"> </v>
      </c>
      <c r="E174" s="14" t="str">
        <f t="shared" si="22"/>
        <v xml:space="preserve"> </v>
      </c>
      <c r="F174" s="15"/>
      <c r="G174" s="13"/>
      <c r="H174" s="45"/>
      <c r="I174" s="16" t="str">
        <f t="shared" si="23"/>
        <v xml:space="preserve"> </v>
      </c>
      <c r="J174" s="13"/>
      <c r="K174" s="13"/>
      <c r="L174" s="97"/>
      <c r="M174" s="249"/>
      <c r="N174" s="250"/>
      <c r="O174" s="320" t="str">
        <f t="shared" si="24"/>
        <v xml:space="preserve"> </v>
      </c>
      <c r="P174" s="249" t="s">
        <v>316</v>
      </c>
      <c r="Q174" s="251" t="str">
        <f t="shared" si="25"/>
        <v xml:space="preserve"> </v>
      </c>
      <c r="R174" s="251" t="str">
        <f t="shared" si="26"/>
        <v xml:space="preserve"> </v>
      </c>
      <c r="S174" s="251" t="str">
        <f t="shared" si="27"/>
        <v xml:space="preserve"> </v>
      </c>
      <c r="T174" s="252"/>
      <c r="U174" s="309" t="s">
        <v>451</v>
      </c>
    </row>
    <row r="175" spans="1:21">
      <c r="A175" s="13"/>
      <c r="B175" s="13">
        <v>152</v>
      </c>
      <c r="C175" s="23"/>
      <c r="D175" s="24" t="str">
        <f t="shared" si="21"/>
        <v xml:space="preserve"> </v>
      </c>
      <c r="E175" s="14" t="str">
        <f t="shared" si="22"/>
        <v xml:space="preserve"> </v>
      </c>
      <c r="F175" s="15"/>
      <c r="G175" s="13"/>
      <c r="H175" s="45"/>
      <c r="I175" s="16" t="str">
        <f t="shared" si="23"/>
        <v xml:space="preserve"> </v>
      </c>
      <c r="J175" s="13"/>
      <c r="K175" s="13"/>
      <c r="L175" s="97"/>
      <c r="M175" s="249"/>
      <c r="N175" s="250"/>
      <c r="O175" s="320" t="str">
        <f t="shared" si="24"/>
        <v xml:space="preserve"> </v>
      </c>
      <c r="P175" s="249" t="s">
        <v>316</v>
      </c>
      <c r="Q175" s="251" t="str">
        <f t="shared" si="25"/>
        <v xml:space="preserve"> </v>
      </c>
      <c r="R175" s="251" t="str">
        <f t="shared" si="26"/>
        <v xml:space="preserve"> </v>
      </c>
      <c r="S175" s="251" t="str">
        <f t="shared" si="27"/>
        <v xml:space="preserve"> </v>
      </c>
      <c r="T175" s="252"/>
      <c r="U175" s="309" t="s">
        <v>451</v>
      </c>
    </row>
    <row r="176" spans="1:21">
      <c r="A176" s="23"/>
      <c r="B176" s="13">
        <v>153</v>
      </c>
      <c r="C176" s="23"/>
      <c r="D176" s="24" t="str">
        <f t="shared" si="21"/>
        <v xml:space="preserve"> </v>
      </c>
      <c r="E176" s="14" t="str">
        <f t="shared" si="22"/>
        <v xml:space="preserve"> </v>
      </c>
      <c r="F176" s="15"/>
      <c r="G176" s="20"/>
      <c r="H176" s="45"/>
      <c r="I176" s="16" t="str">
        <f t="shared" si="23"/>
        <v xml:space="preserve"> </v>
      </c>
      <c r="J176" s="17"/>
      <c r="K176" s="17"/>
      <c r="L176" s="92"/>
      <c r="M176" s="249"/>
      <c r="N176" s="250"/>
      <c r="O176" s="320" t="str">
        <f t="shared" si="24"/>
        <v xml:space="preserve"> </v>
      </c>
      <c r="P176" s="249" t="s">
        <v>316</v>
      </c>
      <c r="Q176" s="251" t="str">
        <f t="shared" si="25"/>
        <v xml:space="preserve"> </v>
      </c>
      <c r="R176" s="251" t="str">
        <f t="shared" si="26"/>
        <v xml:space="preserve"> </v>
      </c>
      <c r="S176" s="251" t="str">
        <f t="shared" si="27"/>
        <v xml:space="preserve"> </v>
      </c>
      <c r="T176" s="252"/>
      <c r="U176" s="309" t="s">
        <v>451</v>
      </c>
    </row>
    <row r="177" spans="1:22">
      <c r="A177" s="23"/>
      <c r="B177" s="13">
        <v>154</v>
      </c>
      <c r="C177" s="23"/>
      <c r="D177" s="24" t="str">
        <f t="shared" si="21"/>
        <v xml:space="preserve"> </v>
      </c>
      <c r="E177" s="14" t="str">
        <f t="shared" si="22"/>
        <v xml:space="preserve"> </v>
      </c>
      <c r="F177" s="15"/>
      <c r="G177" s="20"/>
      <c r="H177" s="45"/>
      <c r="I177" s="16" t="str">
        <f t="shared" si="23"/>
        <v xml:space="preserve"> </v>
      </c>
      <c r="J177" s="17"/>
      <c r="K177" s="17"/>
      <c r="L177" s="92"/>
      <c r="M177" s="249"/>
      <c r="N177" s="250"/>
      <c r="O177" s="320" t="str">
        <f t="shared" si="24"/>
        <v xml:space="preserve"> </v>
      </c>
      <c r="P177" s="249" t="s">
        <v>316</v>
      </c>
      <c r="Q177" s="251" t="str">
        <f t="shared" si="25"/>
        <v xml:space="preserve"> </v>
      </c>
      <c r="R177" s="251" t="str">
        <f t="shared" si="26"/>
        <v xml:space="preserve"> </v>
      </c>
      <c r="S177" s="251" t="str">
        <f t="shared" si="27"/>
        <v xml:space="preserve"> </v>
      </c>
      <c r="T177" s="252"/>
      <c r="U177" s="309" t="s">
        <v>451</v>
      </c>
    </row>
    <row r="178" spans="1:22">
      <c r="A178" s="23"/>
      <c r="B178" s="13">
        <v>155</v>
      </c>
      <c r="C178" s="23"/>
      <c r="D178" s="24" t="str">
        <f t="shared" si="21"/>
        <v xml:space="preserve"> </v>
      </c>
      <c r="E178" s="14" t="str">
        <f t="shared" si="22"/>
        <v xml:space="preserve"> </v>
      </c>
      <c r="F178" s="15"/>
      <c r="G178" s="20"/>
      <c r="H178" s="45"/>
      <c r="I178" s="16" t="str">
        <f t="shared" si="23"/>
        <v xml:space="preserve"> </v>
      </c>
      <c r="J178" s="17"/>
      <c r="K178" s="17"/>
      <c r="L178" s="92"/>
      <c r="M178" s="249"/>
      <c r="N178" s="250"/>
      <c r="O178" s="320" t="str">
        <f t="shared" si="24"/>
        <v xml:space="preserve"> </v>
      </c>
      <c r="P178" s="249" t="s">
        <v>316</v>
      </c>
      <c r="Q178" s="251" t="str">
        <f t="shared" si="25"/>
        <v xml:space="preserve"> </v>
      </c>
      <c r="R178" s="251" t="str">
        <f t="shared" si="26"/>
        <v xml:space="preserve"> </v>
      </c>
      <c r="S178" s="251" t="str">
        <f t="shared" si="27"/>
        <v xml:space="preserve"> </v>
      </c>
      <c r="T178" s="252"/>
      <c r="U178" s="309" t="s">
        <v>451</v>
      </c>
    </row>
    <row r="179" spans="1:22">
      <c r="A179" s="23"/>
      <c r="B179" s="13">
        <v>156</v>
      </c>
      <c r="C179" s="23"/>
      <c r="D179" s="24" t="str">
        <f t="shared" si="21"/>
        <v xml:space="preserve"> </v>
      </c>
      <c r="E179" s="14" t="str">
        <f t="shared" si="22"/>
        <v xml:space="preserve"> </v>
      </c>
      <c r="F179" s="15"/>
      <c r="G179" s="13"/>
      <c r="H179" s="45"/>
      <c r="I179" s="16" t="str">
        <f t="shared" si="23"/>
        <v xml:space="preserve"> </v>
      </c>
      <c r="J179" s="17"/>
      <c r="K179" s="17"/>
      <c r="L179" s="92"/>
      <c r="M179" s="249"/>
      <c r="N179" s="250"/>
      <c r="O179" s="320" t="str">
        <f t="shared" si="24"/>
        <v xml:space="preserve"> </v>
      </c>
      <c r="P179" s="249" t="s">
        <v>316</v>
      </c>
      <c r="Q179" s="251" t="str">
        <f t="shared" si="25"/>
        <v xml:space="preserve"> </v>
      </c>
      <c r="R179" s="251" t="str">
        <f t="shared" si="26"/>
        <v xml:space="preserve"> </v>
      </c>
      <c r="S179" s="251" t="str">
        <f t="shared" si="27"/>
        <v xml:space="preserve"> </v>
      </c>
      <c r="T179" s="252"/>
      <c r="U179" s="309" t="s">
        <v>451</v>
      </c>
    </row>
    <row r="180" spans="1:22">
      <c r="A180" s="23"/>
      <c r="B180" s="13">
        <v>157</v>
      </c>
      <c r="C180" s="23"/>
      <c r="D180" s="24" t="str">
        <f t="shared" ref="D180:D239" si="28">IFERROR(VLOOKUP(C180,DATOS,4,FALSE)," ")</f>
        <v xml:space="preserve"> </v>
      </c>
      <c r="E180" s="14" t="str">
        <f t="shared" ref="E180:E239" si="29">IFERROR(VLOOKUP(C180,DATOS,3,FALSE)," ")</f>
        <v xml:space="preserve"> </v>
      </c>
      <c r="F180" s="15"/>
      <c r="G180" s="20"/>
      <c r="H180" s="45"/>
      <c r="I180" s="16" t="str">
        <f t="shared" ref="I180:I239" si="30">IFERROR(VLOOKUP(C180,DATOS,5,FALSE)," ")</f>
        <v xml:space="preserve"> </v>
      </c>
      <c r="J180" s="17"/>
      <c r="K180" s="17"/>
      <c r="L180" s="92"/>
      <c r="M180" s="249"/>
      <c r="N180" s="250"/>
      <c r="O180" s="320" t="str">
        <f t="shared" si="24"/>
        <v xml:space="preserve"> </v>
      </c>
      <c r="P180" s="249" t="s">
        <v>316</v>
      </c>
      <c r="Q180" s="251" t="str">
        <f t="shared" si="25"/>
        <v xml:space="preserve"> </v>
      </c>
      <c r="R180" s="251" t="str">
        <f t="shared" si="26"/>
        <v xml:space="preserve"> </v>
      </c>
      <c r="S180" s="251" t="str">
        <f t="shared" si="27"/>
        <v xml:space="preserve"> </v>
      </c>
      <c r="T180" s="252"/>
      <c r="U180" s="309" t="s">
        <v>451</v>
      </c>
    </row>
    <row r="181" spans="1:22">
      <c r="A181" s="23"/>
      <c r="B181" s="13">
        <v>158</v>
      </c>
      <c r="C181" s="23"/>
      <c r="D181" s="24" t="str">
        <f t="shared" si="28"/>
        <v xml:space="preserve"> </v>
      </c>
      <c r="E181" s="14" t="str">
        <f t="shared" si="29"/>
        <v xml:space="preserve"> </v>
      </c>
      <c r="F181" s="15"/>
      <c r="G181" s="20"/>
      <c r="H181" s="45"/>
      <c r="I181" s="16" t="str">
        <f t="shared" si="30"/>
        <v xml:space="preserve"> </v>
      </c>
      <c r="J181" s="17"/>
      <c r="K181" s="17"/>
      <c r="L181" s="92"/>
      <c r="M181" s="249"/>
      <c r="N181" s="250"/>
      <c r="O181" s="320" t="str">
        <f t="shared" si="24"/>
        <v xml:space="preserve"> </v>
      </c>
      <c r="P181" s="249" t="s">
        <v>316</v>
      </c>
      <c r="Q181" s="251" t="str">
        <f t="shared" si="25"/>
        <v xml:space="preserve"> </v>
      </c>
      <c r="R181" s="251" t="str">
        <f t="shared" si="26"/>
        <v xml:space="preserve"> </v>
      </c>
      <c r="S181" s="251" t="str">
        <f t="shared" si="27"/>
        <v xml:space="preserve"> </v>
      </c>
      <c r="T181" s="252"/>
      <c r="U181" s="309" t="s">
        <v>451</v>
      </c>
    </row>
    <row r="182" spans="1:22" s="259" customFormat="1">
      <c r="A182" s="13"/>
      <c r="B182" s="13">
        <v>159</v>
      </c>
      <c r="C182" s="13"/>
      <c r="D182" s="279" t="str">
        <f t="shared" si="28"/>
        <v xml:space="preserve"> </v>
      </c>
      <c r="E182" s="280" t="str">
        <f t="shared" si="29"/>
        <v xml:space="preserve"> </v>
      </c>
      <c r="F182" s="15"/>
      <c r="G182" s="20"/>
      <c r="H182" s="21"/>
      <c r="I182" s="16" t="str">
        <f t="shared" si="30"/>
        <v xml:space="preserve"> </v>
      </c>
      <c r="J182" s="17"/>
      <c r="K182" s="17"/>
      <c r="L182" s="92"/>
      <c r="M182" s="256"/>
      <c r="N182" s="257"/>
      <c r="O182" s="320" t="str">
        <f t="shared" si="24"/>
        <v xml:space="preserve"> </v>
      </c>
      <c r="P182" s="249" t="s">
        <v>316</v>
      </c>
      <c r="Q182" s="251" t="str">
        <f t="shared" si="25"/>
        <v xml:space="preserve"> </v>
      </c>
      <c r="R182" s="251" t="str">
        <f t="shared" si="26"/>
        <v xml:space="preserve"> </v>
      </c>
      <c r="S182" s="251" t="str">
        <f t="shared" si="27"/>
        <v xml:space="preserve"> </v>
      </c>
      <c r="T182" s="258"/>
      <c r="U182" s="309" t="s">
        <v>451</v>
      </c>
    </row>
    <row r="183" spans="1:22">
      <c r="A183" s="23"/>
      <c r="B183" s="13">
        <v>160</v>
      </c>
      <c r="C183" s="23"/>
      <c r="D183" s="24" t="str">
        <f t="shared" si="28"/>
        <v xml:space="preserve"> </v>
      </c>
      <c r="E183" s="14" t="str">
        <f t="shared" si="29"/>
        <v xml:space="preserve"> </v>
      </c>
      <c r="F183" s="15"/>
      <c r="G183" s="20"/>
      <c r="H183" s="45"/>
      <c r="I183" s="16" t="str">
        <f t="shared" si="30"/>
        <v xml:space="preserve"> </v>
      </c>
      <c r="J183" s="17"/>
      <c r="K183" s="17"/>
      <c r="L183" s="92"/>
      <c r="M183" s="249"/>
      <c r="N183" s="250"/>
      <c r="O183" s="320" t="str">
        <f t="shared" si="24"/>
        <v xml:space="preserve"> </v>
      </c>
      <c r="P183" s="249" t="s">
        <v>316</v>
      </c>
      <c r="Q183" s="251" t="str">
        <f t="shared" si="25"/>
        <v xml:space="preserve"> </v>
      </c>
      <c r="R183" s="251" t="str">
        <f t="shared" si="26"/>
        <v xml:space="preserve"> </v>
      </c>
      <c r="S183" s="251" t="str">
        <f t="shared" si="27"/>
        <v xml:space="preserve"> </v>
      </c>
      <c r="T183" s="252"/>
      <c r="U183" s="309" t="s">
        <v>451</v>
      </c>
      <c r="V183" s="283">
        <v>44469</v>
      </c>
    </row>
    <row r="184" spans="1:22">
      <c r="A184" s="23"/>
      <c r="B184" s="13">
        <v>161</v>
      </c>
      <c r="C184" s="23"/>
      <c r="D184" s="24" t="str">
        <f t="shared" si="28"/>
        <v xml:space="preserve"> </v>
      </c>
      <c r="E184" s="14" t="str">
        <f t="shared" si="29"/>
        <v xml:space="preserve"> </v>
      </c>
      <c r="F184" s="15"/>
      <c r="G184" s="20"/>
      <c r="H184" s="45"/>
      <c r="I184" s="16" t="str">
        <f t="shared" si="30"/>
        <v xml:space="preserve"> </v>
      </c>
      <c r="J184" s="17"/>
      <c r="K184" s="17"/>
      <c r="L184" s="92"/>
      <c r="M184" s="249"/>
      <c r="N184" s="250"/>
      <c r="O184" s="320" t="str">
        <f t="shared" si="24"/>
        <v xml:space="preserve"> </v>
      </c>
      <c r="P184" s="249" t="s">
        <v>316</v>
      </c>
      <c r="Q184" s="251" t="str">
        <f t="shared" si="25"/>
        <v xml:space="preserve"> </v>
      </c>
      <c r="R184" s="251" t="str">
        <f t="shared" si="26"/>
        <v xml:space="preserve"> </v>
      </c>
      <c r="S184" s="251" t="str">
        <f t="shared" si="27"/>
        <v xml:space="preserve"> </v>
      </c>
      <c r="T184" s="252"/>
      <c r="U184" s="309" t="s">
        <v>451</v>
      </c>
    </row>
    <row r="185" spans="1:22">
      <c r="A185" s="23"/>
      <c r="B185" s="13">
        <v>162</v>
      </c>
      <c r="C185" s="23"/>
      <c r="D185" s="24" t="str">
        <f t="shared" si="28"/>
        <v xml:space="preserve"> </v>
      </c>
      <c r="E185" s="14" t="str">
        <f t="shared" si="29"/>
        <v xml:space="preserve"> </v>
      </c>
      <c r="F185" s="15"/>
      <c r="G185" s="20"/>
      <c r="H185" s="45"/>
      <c r="I185" s="16" t="str">
        <f t="shared" si="30"/>
        <v xml:space="preserve"> </v>
      </c>
      <c r="J185" s="17"/>
      <c r="K185" s="17"/>
      <c r="L185" s="92"/>
      <c r="M185" s="249"/>
      <c r="N185" s="250"/>
      <c r="O185" s="320" t="str">
        <f t="shared" si="24"/>
        <v xml:space="preserve"> </v>
      </c>
      <c r="P185" s="249" t="s">
        <v>316</v>
      </c>
      <c r="Q185" s="251" t="str">
        <f t="shared" si="25"/>
        <v xml:space="preserve"> </v>
      </c>
      <c r="R185" s="251" t="str">
        <f t="shared" si="26"/>
        <v xml:space="preserve"> </v>
      </c>
      <c r="S185" s="251" t="str">
        <f t="shared" si="27"/>
        <v xml:space="preserve"> </v>
      </c>
      <c r="T185" s="252"/>
      <c r="U185" s="309" t="s">
        <v>451</v>
      </c>
    </row>
    <row r="186" spans="1:22">
      <c r="A186" s="23"/>
      <c r="B186" s="13">
        <v>163</v>
      </c>
      <c r="C186" s="23"/>
      <c r="D186" s="24" t="str">
        <f t="shared" si="28"/>
        <v xml:space="preserve"> </v>
      </c>
      <c r="E186" s="14" t="str">
        <f t="shared" si="29"/>
        <v xml:space="preserve"> </v>
      </c>
      <c r="F186" s="15"/>
      <c r="G186" s="13"/>
      <c r="H186" s="45"/>
      <c r="I186" s="16" t="str">
        <f t="shared" si="30"/>
        <v xml:space="preserve"> </v>
      </c>
      <c r="J186" s="17"/>
      <c r="K186" s="17"/>
      <c r="L186" s="92"/>
      <c r="M186" s="249"/>
      <c r="N186" s="250"/>
      <c r="O186" s="320" t="str">
        <f t="shared" si="24"/>
        <v xml:space="preserve"> </v>
      </c>
      <c r="P186" s="249" t="s">
        <v>316</v>
      </c>
      <c r="Q186" s="251" t="str">
        <f t="shared" si="25"/>
        <v xml:space="preserve"> </v>
      </c>
      <c r="R186" s="251" t="str">
        <f t="shared" si="26"/>
        <v xml:space="preserve"> </v>
      </c>
      <c r="S186" s="251" t="str">
        <f t="shared" si="27"/>
        <v xml:space="preserve"> </v>
      </c>
      <c r="T186" s="252"/>
      <c r="U186" s="309" t="s">
        <v>451</v>
      </c>
    </row>
    <row r="187" spans="1:22">
      <c r="A187" s="23"/>
      <c r="B187" s="13">
        <v>164</v>
      </c>
      <c r="C187" s="23"/>
      <c r="D187" s="24" t="str">
        <f t="shared" si="28"/>
        <v xml:space="preserve"> </v>
      </c>
      <c r="E187" s="14" t="str">
        <f t="shared" si="29"/>
        <v xml:space="preserve"> </v>
      </c>
      <c r="F187" s="15"/>
      <c r="G187" s="13"/>
      <c r="H187" s="45"/>
      <c r="I187" s="16" t="str">
        <f t="shared" si="30"/>
        <v xml:space="preserve"> </v>
      </c>
      <c r="J187" s="17"/>
      <c r="K187" s="17"/>
      <c r="L187" s="92"/>
      <c r="M187" s="249"/>
      <c r="N187" s="250"/>
      <c r="O187" s="320" t="str">
        <f t="shared" si="24"/>
        <v xml:space="preserve"> </v>
      </c>
      <c r="P187" s="249" t="s">
        <v>316</v>
      </c>
      <c r="Q187" s="251" t="str">
        <f t="shared" si="25"/>
        <v xml:space="preserve"> </v>
      </c>
      <c r="R187" s="251" t="str">
        <f t="shared" si="26"/>
        <v xml:space="preserve"> </v>
      </c>
      <c r="S187" s="251" t="str">
        <f t="shared" si="27"/>
        <v xml:space="preserve"> </v>
      </c>
      <c r="T187" s="252"/>
      <c r="U187" s="309" t="s">
        <v>451</v>
      </c>
    </row>
    <row r="188" spans="1:22">
      <c r="A188" s="23"/>
      <c r="B188" s="13">
        <v>165</v>
      </c>
      <c r="C188" s="23"/>
      <c r="D188" s="24" t="str">
        <f t="shared" si="28"/>
        <v xml:space="preserve"> </v>
      </c>
      <c r="E188" s="14" t="str">
        <f t="shared" si="29"/>
        <v xml:space="preserve"> </v>
      </c>
      <c r="F188" s="15"/>
      <c r="G188" s="13"/>
      <c r="H188" s="45"/>
      <c r="I188" s="16" t="str">
        <f t="shared" si="30"/>
        <v xml:space="preserve"> </v>
      </c>
      <c r="J188" s="17"/>
      <c r="K188" s="17"/>
      <c r="L188" s="92"/>
      <c r="M188" s="249"/>
      <c r="N188" s="250"/>
      <c r="O188" s="320" t="str">
        <f t="shared" si="24"/>
        <v xml:space="preserve"> </v>
      </c>
      <c r="P188" s="249" t="s">
        <v>316</v>
      </c>
      <c r="Q188" s="251" t="str">
        <f t="shared" si="25"/>
        <v xml:space="preserve"> </v>
      </c>
      <c r="R188" s="251" t="str">
        <f t="shared" si="26"/>
        <v xml:space="preserve"> </v>
      </c>
      <c r="S188" s="251" t="str">
        <f t="shared" si="27"/>
        <v xml:space="preserve"> </v>
      </c>
      <c r="T188" s="252"/>
      <c r="U188" s="309" t="s">
        <v>451</v>
      </c>
    </row>
    <row r="189" spans="1:22">
      <c r="A189" s="23"/>
      <c r="B189" s="13">
        <v>166</v>
      </c>
      <c r="C189" s="23"/>
      <c r="D189" s="24" t="str">
        <f t="shared" si="28"/>
        <v xml:space="preserve"> </v>
      </c>
      <c r="E189" s="14" t="str">
        <f t="shared" si="29"/>
        <v xml:space="preserve"> </v>
      </c>
      <c r="F189" s="15"/>
      <c r="G189" s="13"/>
      <c r="H189" s="45"/>
      <c r="I189" s="16" t="str">
        <f t="shared" si="30"/>
        <v xml:space="preserve"> </v>
      </c>
      <c r="J189" s="17"/>
      <c r="K189" s="17"/>
      <c r="L189" s="92"/>
      <c r="M189" s="249"/>
      <c r="N189" s="250"/>
      <c r="O189" s="320" t="str">
        <f t="shared" si="24"/>
        <v xml:space="preserve"> </v>
      </c>
      <c r="P189" s="249" t="s">
        <v>316</v>
      </c>
      <c r="Q189" s="251" t="str">
        <f t="shared" si="25"/>
        <v xml:space="preserve"> </v>
      </c>
      <c r="R189" s="251" t="str">
        <f t="shared" si="26"/>
        <v xml:space="preserve"> </v>
      </c>
      <c r="S189" s="251" t="str">
        <f t="shared" si="27"/>
        <v xml:space="preserve"> </v>
      </c>
      <c r="T189" s="252"/>
      <c r="U189" s="309" t="s">
        <v>451</v>
      </c>
    </row>
    <row r="190" spans="1:22">
      <c r="A190" s="23"/>
      <c r="B190" s="13">
        <v>167</v>
      </c>
      <c r="C190" s="23"/>
      <c r="D190" s="24" t="str">
        <f t="shared" si="28"/>
        <v xml:space="preserve"> </v>
      </c>
      <c r="E190" s="14" t="str">
        <f t="shared" si="29"/>
        <v xml:space="preserve"> </v>
      </c>
      <c r="F190" s="15"/>
      <c r="G190" s="13"/>
      <c r="H190" s="45"/>
      <c r="I190" s="16" t="str">
        <f t="shared" si="30"/>
        <v xml:space="preserve"> </v>
      </c>
      <c r="J190" s="17"/>
      <c r="K190" s="17"/>
      <c r="L190" s="92"/>
      <c r="M190" s="249"/>
      <c r="N190" s="250"/>
      <c r="O190" s="320" t="str">
        <f t="shared" si="24"/>
        <v xml:space="preserve"> </v>
      </c>
      <c r="P190" s="249" t="s">
        <v>316</v>
      </c>
      <c r="Q190" s="251" t="str">
        <f t="shared" si="25"/>
        <v xml:space="preserve"> </v>
      </c>
      <c r="R190" s="251" t="str">
        <f t="shared" si="26"/>
        <v xml:space="preserve"> </v>
      </c>
      <c r="S190" s="251" t="str">
        <f t="shared" si="27"/>
        <v xml:space="preserve"> </v>
      </c>
      <c r="T190" s="252"/>
      <c r="U190" s="309" t="s">
        <v>451</v>
      </c>
    </row>
    <row r="191" spans="1:22">
      <c r="A191" s="23"/>
      <c r="B191" s="13">
        <v>168</v>
      </c>
      <c r="C191" s="23"/>
      <c r="D191" s="24" t="str">
        <f t="shared" si="28"/>
        <v xml:space="preserve"> </v>
      </c>
      <c r="E191" s="14" t="str">
        <f t="shared" si="29"/>
        <v xml:space="preserve"> </v>
      </c>
      <c r="F191" s="15"/>
      <c r="G191" s="13"/>
      <c r="H191" s="45"/>
      <c r="I191" s="16" t="str">
        <f t="shared" si="30"/>
        <v xml:space="preserve"> </v>
      </c>
      <c r="J191" s="17"/>
      <c r="K191" s="17"/>
      <c r="L191" s="92"/>
      <c r="M191" s="249"/>
      <c r="N191" s="250"/>
      <c r="O191" s="320" t="str">
        <f t="shared" si="24"/>
        <v xml:space="preserve"> </v>
      </c>
      <c r="P191" s="249" t="s">
        <v>316</v>
      </c>
      <c r="Q191" s="251" t="str">
        <f t="shared" si="25"/>
        <v xml:space="preserve"> </v>
      </c>
      <c r="R191" s="251" t="str">
        <f t="shared" si="26"/>
        <v xml:space="preserve"> </v>
      </c>
      <c r="S191" s="251" t="str">
        <f t="shared" si="27"/>
        <v xml:space="preserve"> </v>
      </c>
      <c r="T191" s="252"/>
      <c r="U191" s="309" t="s">
        <v>451</v>
      </c>
    </row>
    <row r="192" spans="1:22">
      <c r="A192" s="23"/>
      <c r="B192" s="13">
        <v>169</v>
      </c>
      <c r="C192" s="23"/>
      <c r="D192" s="24" t="str">
        <f t="shared" si="28"/>
        <v xml:space="preserve"> </v>
      </c>
      <c r="E192" s="14" t="str">
        <f t="shared" si="29"/>
        <v xml:space="preserve"> </v>
      </c>
      <c r="F192" s="15"/>
      <c r="G192" s="13"/>
      <c r="H192" s="45"/>
      <c r="I192" s="16" t="str">
        <f t="shared" si="30"/>
        <v xml:space="preserve"> </v>
      </c>
      <c r="J192" s="13"/>
      <c r="K192" s="13"/>
      <c r="L192" s="97"/>
      <c r="M192" s="249"/>
      <c r="N192" s="250"/>
      <c r="O192" s="320" t="str">
        <f t="shared" si="24"/>
        <v xml:space="preserve"> </v>
      </c>
      <c r="P192" s="249" t="s">
        <v>316</v>
      </c>
      <c r="Q192" s="251" t="str">
        <f t="shared" si="25"/>
        <v xml:space="preserve"> </v>
      </c>
      <c r="R192" s="251" t="str">
        <f t="shared" si="26"/>
        <v xml:space="preserve"> </v>
      </c>
      <c r="S192" s="251" t="str">
        <f t="shared" si="27"/>
        <v xml:space="preserve"> </v>
      </c>
      <c r="T192" s="252"/>
      <c r="U192" s="309" t="s">
        <v>451</v>
      </c>
    </row>
    <row r="193" spans="1:21">
      <c r="A193" s="23"/>
      <c r="B193" s="13">
        <v>170</v>
      </c>
      <c r="C193" s="23"/>
      <c r="D193" s="24" t="str">
        <f t="shared" si="28"/>
        <v xml:space="preserve"> </v>
      </c>
      <c r="E193" s="14" t="str">
        <f t="shared" si="29"/>
        <v xml:space="preserve"> </v>
      </c>
      <c r="F193" s="15"/>
      <c r="G193" s="13"/>
      <c r="H193" s="45"/>
      <c r="I193" s="16" t="str">
        <f t="shared" si="30"/>
        <v xml:space="preserve"> </v>
      </c>
      <c r="J193" s="13"/>
      <c r="K193" s="13"/>
      <c r="L193" s="97"/>
      <c r="M193" s="249"/>
      <c r="N193" s="250"/>
      <c r="O193" s="320" t="str">
        <f t="shared" si="24"/>
        <v xml:space="preserve"> </v>
      </c>
      <c r="P193" s="249" t="s">
        <v>316</v>
      </c>
      <c r="Q193" s="251" t="str">
        <f t="shared" si="25"/>
        <v xml:space="preserve"> </v>
      </c>
      <c r="R193" s="251" t="str">
        <f t="shared" si="26"/>
        <v xml:space="preserve"> </v>
      </c>
      <c r="S193" s="251" t="str">
        <f t="shared" si="27"/>
        <v xml:space="preserve"> </v>
      </c>
      <c r="T193" s="252"/>
      <c r="U193" s="309" t="s">
        <v>451</v>
      </c>
    </row>
    <row r="194" spans="1:21">
      <c r="A194" s="23"/>
      <c r="B194" s="13">
        <v>171</v>
      </c>
      <c r="C194" s="23"/>
      <c r="D194" s="24" t="str">
        <f t="shared" si="28"/>
        <v xml:space="preserve"> </v>
      </c>
      <c r="E194" s="14" t="str">
        <f t="shared" si="29"/>
        <v xml:space="preserve"> </v>
      </c>
      <c r="F194" s="15"/>
      <c r="G194" s="13"/>
      <c r="H194" s="45"/>
      <c r="I194" s="16" t="str">
        <f t="shared" si="30"/>
        <v xml:space="preserve"> </v>
      </c>
      <c r="J194" s="13"/>
      <c r="K194" s="13"/>
      <c r="L194" s="97"/>
      <c r="M194" s="249"/>
      <c r="N194" s="249"/>
      <c r="O194" s="320" t="str">
        <f t="shared" si="24"/>
        <v xml:space="preserve"> </v>
      </c>
      <c r="P194" s="249" t="s">
        <v>316</v>
      </c>
      <c r="Q194" s="251" t="str">
        <f t="shared" si="25"/>
        <v xml:space="preserve"> </v>
      </c>
      <c r="R194" s="251" t="str">
        <f t="shared" si="26"/>
        <v xml:space="preserve"> </v>
      </c>
      <c r="S194" s="251" t="str">
        <f t="shared" si="27"/>
        <v xml:space="preserve"> </v>
      </c>
      <c r="T194" s="252"/>
      <c r="U194" s="309" t="s">
        <v>451</v>
      </c>
    </row>
    <row r="195" spans="1:21">
      <c r="A195" s="23"/>
      <c r="B195" s="13">
        <v>172</v>
      </c>
      <c r="C195" s="23"/>
      <c r="D195" s="24" t="str">
        <f t="shared" si="28"/>
        <v xml:space="preserve"> </v>
      </c>
      <c r="E195" s="14" t="str">
        <f t="shared" si="29"/>
        <v xml:space="preserve"> </v>
      </c>
      <c r="F195" s="15"/>
      <c r="G195" s="13"/>
      <c r="H195" s="45"/>
      <c r="I195" s="16" t="str">
        <f t="shared" si="30"/>
        <v xml:space="preserve"> </v>
      </c>
      <c r="J195" s="13"/>
      <c r="K195" s="13"/>
      <c r="L195" s="97"/>
      <c r="M195" s="249"/>
      <c r="N195" s="249"/>
      <c r="O195" s="320" t="str">
        <f t="shared" ref="O195:O258" si="31">IFERROR(VLOOKUP(C195,DATOS,16,FALSE)," ")</f>
        <v xml:space="preserve"> </v>
      </c>
      <c r="P195" s="249" t="s">
        <v>316</v>
      </c>
      <c r="Q195" s="251" t="str">
        <f t="shared" ref="Q195:Q258" si="32">IFERROR(VLOOKUP(C195,DATOS,12,FALSE)," ")</f>
        <v xml:space="preserve"> </v>
      </c>
      <c r="R195" s="251" t="str">
        <f t="shared" ref="R195:R258" si="33">IFERROR(VLOOKUP(C195,DATOS,9,FALSE)," ")</f>
        <v xml:space="preserve"> </v>
      </c>
      <c r="S195" s="251" t="str">
        <f t="shared" ref="S195:S258" si="34">IFERROR(VLOOKUP(C195,DATOS,8,FALSE)," ")</f>
        <v xml:space="preserve"> </v>
      </c>
      <c r="T195" s="252"/>
      <c r="U195" s="309" t="s">
        <v>451</v>
      </c>
    </row>
    <row r="196" spans="1:21">
      <c r="A196" s="23"/>
      <c r="B196" s="13">
        <v>173</v>
      </c>
      <c r="C196" s="23"/>
      <c r="D196" s="24" t="str">
        <f t="shared" si="28"/>
        <v xml:space="preserve"> </v>
      </c>
      <c r="E196" s="14" t="str">
        <f t="shared" si="29"/>
        <v xml:space="preserve"> </v>
      </c>
      <c r="F196" s="15"/>
      <c r="G196" s="13"/>
      <c r="H196" s="45"/>
      <c r="I196" s="16" t="str">
        <f t="shared" si="30"/>
        <v xml:space="preserve"> </v>
      </c>
      <c r="J196" s="13"/>
      <c r="K196" s="13"/>
      <c r="L196" s="97"/>
      <c r="M196" s="249"/>
      <c r="N196" s="249"/>
      <c r="O196" s="320" t="str">
        <f t="shared" si="31"/>
        <v xml:space="preserve"> </v>
      </c>
      <c r="P196" s="249" t="s">
        <v>316</v>
      </c>
      <c r="Q196" s="251" t="str">
        <f t="shared" si="32"/>
        <v xml:space="preserve"> </v>
      </c>
      <c r="R196" s="251" t="str">
        <f t="shared" si="33"/>
        <v xml:space="preserve"> </v>
      </c>
      <c r="S196" s="251" t="str">
        <f t="shared" si="34"/>
        <v xml:space="preserve"> </v>
      </c>
      <c r="T196" s="252"/>
      <c r="U196" s="309" t="s">
        <v>451</v>
      </c>
    </row>
    <row r="197" spans="1:21">
      <c r="A197" s="23"/>
      <c r="B197" s="13">
        <v>174</v>
      </c>
      <c r="C197" s="23"/>
      <c r="D197" s="24" t="str">
        <f t="shared" si="28"/>
        <v xml:space="preserve"> </v>
      </c>
      <c r="E197" s="14" t="str">
        <f t="shared" si="29"/>
        <v xml:space="preserve"> </v>
      </c>
      <c r="F197" s="15"/>
      <c r="G197" s="13"/>
      <c r="H197" s="45"/>
      <c r="I197" s="16" t="str">
        <f t="shared" si="30"/>
        <v xml:space="preserve"> </v>
      </c>
      <c r="J197" s="13"/>
      <c r="K197" s="13"/>
      <c r="L197" s="97"/>
      <c r="M197" s="249"/>
      <c r="N197" s="249"/>
      <c r="O197" s="320" t="str">
        <f t="shared" si="31"/>
        <v xml:space="preserve"> </v>
      </c>
      <c r="P197" s="249" t="s">
        <v>316</v>
      </c>
      <c r="Q197" s="251" t="str">
        <f t="shared" si="32"/>
        <v xml:space="preserve"> </v>
      </c>
      <c r="R197" s="251" t="str">
        <f t="shared" si="33"/>
        <v xml:space="preserve"> </v>
      </c>
      <c r="S197" s="251" t="str">
        <f t="shared" si="34"/>
        <v xml:space="preserve"> </v>
      </c>
      <c r="T197" s="252"/>
      <c r="U197" s="309" t="s">
        <v>451</v>
      </c>
    </row>
    <row r="198" spans="1:21">
      <c r="A198" s="23"/>
      <c r="B198" s="13">
        <v>175</v>
      </c>
      <c r="C198" s="23"/>
      <c r="D198" s="24" t="str">
        <f t="shared" si="28"/>
        <v xml:space="preserve"> </v>
      </c>
      <c r="E198" s="14" t="str">
        <f t="shared" si="29"/>
        <v xml:space="preserve"> </v>
      </c>
      <c r="F198" s="15"/>
      <c r="G198" s="13"/>
      <c r="H198" s="45"/>
      <c r="I198" s="16" t="str">
        <f t="shared" si="30"/>
        <v xml:space="preserve"> </v>
      </c>
      <c r="J198" s="13"/>
      <c r="K198" s="13"/>
      <c r="L198" s="97"/>
      <c r="M198" s="249"/>
      <c r="N198" s="249"/>
      <c r="O198" s="320" t="str">
        <f t="shared" si="31"/>
        <v xml:space="preserve"> </v>
      </c>
      <c r="P198" s="249" t="s">
        <v>316</v>
      </c>
      <c r="Q198" s="251" t="str">
        <f t="shared" si="32"/>
        <v xml:space="preserve"> </v>
      </c>
      <c r="R198" s="251" t="str">
        <f t="shared" si="33"/>
        <v xml:space="preserve"> </v>
      </c>
      <c r="S198" s="251" t="str">
        <f t="shared" si="34"/>
        <v xml:space="preserve"> </v>
      </c>
      <c r="T198" s="252"/>
      <c r="U198" s="309" t="s">
        <v>451</v>
      </c>
    </row>
    <row r="199" spans="1:21">
      <c r="A199" s="23"/>
      <c r="B199" s="13">
        <v>176</v>
      </c>
      <c r="C199" s="23"/>
      <c r="D199" s="24" t="str">
        <f t="shared" si="28"/>
        <v xml:space="preserve"> </v>
      </c>
      <c r="E199" s="14" t="str">
        <f t="shared" si="29"/>
        <v xml:space="preserve"> </v>
      </c>
      <c r="F199" s="15"/>
      <c r="G199" s="13"/>
      <c r="H199" s="45"/>
      <c r="I199" s="16" t="str">
        <f t="shared" si="30"/>
        <v xml:space="preserve"> </v>
      </c>
      <c r="J199" s="13"/>
      <c r="K199" s="13"/>
      <c r="L199" s="97"/>
      <c r="M199" s="249"/>
      <c r="N199" s="249"/>
      <c r="O199" s="320" t="str">
        <f t="shared" si="31"/>
        <v xml:space="preserve"> </v>
      </c>
      <c r="P199" s="249" t="s">
        <v>316</v>
      </c>
      <c r="Q199" s="251" t="str">
        <f t="shared" si="32"/>
        <v xml:space="preserve"> </v>
      </c>
      <c r="R199" s="251" t="str">
        <f t="shared" si="33"/>
        <v xml:space="preserve"> </v>
      </c>
      <c r="S199" s="251" t="str">
        <f t="shared" si="34"/>
        <v xml:space="preserve"> </v>
      </c>
      <c r="T199" s="252"/>
      <c r="U199" s="309" t="s">
        <v>451</v>
      </c>
    </row>
    <row r="200" spans="1:21">
      <c r="A200" s="23"/>
      <c r="B200" s="13">
        <v>177</v>
      </c>
      <c r="C200" s="23"/>
      <c r="D200" s="24" t="str">
        <f t="shared" si="28"/>
        <v xml:space="preserve"> </v>
      </c>
      <c r="E200" s="14" t="str">
        <f t="shared" si="29"/>
        <v xml:space="preserve"> </v>
      </c>
      <c r="F200" s="15"/>
      <c r="G200" s="13"/>
      <c r="H200" s="45"/>
      <c r="I200" s="16" t="str">
        <f t="shared" si="30"/>
        <v xml:space="preserve"> </v>
      </c>
      <c r="J200" s="13"/>
      <c r="K200" s="13"/>
      <c r="L200" s="97"/>
      <c r="M200" s="249"/>
      <c r="N200" s="249"/>
      <c r="O200" s="320" t="str">
        <f t="shared" si="31"/>
        <v xml:space="preserve"> </v>
      </c>
      <c r="P200" s="249" t="s">
        <v>316</v>
      </c>
      <c r="Q200" s="251" t="str">
        <f t="shared" si="32"/>
        <v xml:space="preserve"> </v>
      </c>
      <c r="R200" s="251" t="str">
        <f t="shared" si="33"/>
        <v xml:space="preserve"> </v>
      </c>
      <c r="S200" s="251" t="str">
        <f t="shared" si="34"/>
        <v xml:space="preserve"> </v>
      </c>
      <c r="T200" s="252"/>
      <c r="U200" s="309" t="s">
        <v>451</v>
      </c>
    </row>
    <row r="201" spans="1:21">
      <c r="A201" s="23"/>
      <c r="B201" s="13">
        <v>178</v>
      </c>
      <c r="C201" s="23"/>
      <c r="D201" s="24" t="str">
        <f t="shared" si="28"/>
        <v xml:space="preserve"> </v>
      </c>
      <c r="E201" s="14" t="str">
        <f t="shared" si="29"/>
        <v xml:space="preserve"> </v>
      </c>
      <c r="F201" s="15"/>
      <c r="G201" s="13"/>
      <c r="H201" s="45"/>
      <c r="I201" s="16" t="str">
        <f t="shared" si="30"/>
        <v xml:space="preserve"> </v>
      </c>
      <c r="J201" s="13"/>
      <c r="K201" s="13"/>
      <c r="L201" s="97"/>
      <c r="M201" s="249"/>
      <c r="N201" s="249"/>
      <c r="O201" s="320" t="str">
        <f t="shared" si="31"/>
        <v xml:space="preserve"> </v>
      </c>
      <c r="P201" s="249" t="s">
        <v>316</v>
      </c>
      <c r="Q201" s="251" t="str">
        <f t="shared" si="32"/>
        <v xml:space="preserve"> </v>
      </c>
      <c r="R201" s="251" t="str">
        <f t="shared" si="33"/>
        <v xml:space="preserve"> </v>
      </c>
      <c r="S201" s="251" t="str">
        <f t="shared" si="34"/>
        <v xml:space="preserve"> </v>
      </c>
      <c r="T201" s="252"/>
      <c r="U201" s="309" t="s">
        <v>451</v>
      </c>
    </row>
    <row r="202" spans="1:21">
      <c r="A202" s="23"/>
      <c r="B202" s="13">
        <v>179</v>
      </c>
      <c r="C202" s="23"/>
      <c r="D202" s="24" t="str">
        <f t="shared" si="28"/>
        <v xml:space="preserve"> </v>
      </c>
      <c r="E202" s="14" t="str">
        <f t="shared" si="29"/>
        <v xml:space="preserve"> </v>
      </c>
      <c r="F202" s="15"/>
      <c r="G202" s="13"/>
      <c r="H202" s="45"/>
      <c r="I202" s="16" t="str">
        <f t="shared" si="30"/>
        <v xml:space="preserve"> </v>
      </c>
      <c r="J202" s="13"/>
      <c r="K202" s="13"/>
      <c r="L202" s="97"/>
      <c r="M202" s="249"/>
      <c r="N202" s="249"/>
      <c r="O202" s="320" t="str">
        <f t="shared" si="31"/>
        <v xml:space="preserve"> </v>
      </c>
      <c r="P202" s="249" t="s">
        <v>316</v>
      </c>
      <c r="Q202" s="251" t="str">
        <f t="shared" si="32"/>
        <v xml:space="preserve"> </v>
      </c>
      <c r="R202" s="251" t="str">
        <f t="shared" si="33"/>
        <v xml:space="preserve"> </v>
      </c>
      <c r="S202" s="251" t="str">
        <f t="shared" si="34"/>
        <v xml:space="preserve"> </v>
      </c>
      <c r="T202" s="252"/>
      <c r="U202" s="309" t="s">
        <v>451</v>
      </c>
    </row>
    <row r="203" spans="1:21">
      <c r="A203" s="23"/>
      <c r="B203" s="13">
        <v>180</v>
      </c>
      <c r="C203" s="23"/>
      <c r="D203" s="24" t="str">
        <f t="shared" si="28"/>
        <v xml:space="preserve"> </v>
      </c>
      <c r="E203" s="14" t="str">
        <f t="shared" si="29"/>
        <v xml:space="preserve"> </v>
      </c>
      <c r="F203" s="15"/>
      <c r="G203" s="13"/>
      <c r="H203" s="45"/>
      <c r="I203" s="16" t="str">
        <f t="shared" si="30"/>
        <v xml:space="preserve"> </v>
      </c>
      <c r="J203" s="13"/>
      <c r="K203" s="13"/>
      <c r="L203" s="97"/>
      <c r="M203" s="249"/>
      <c r="N203" s="249"/>
      <c r="O203" s="320" t="str">
        <f t="shared" si="31"/>
        <v xml:space="preserve"> </v>
      </c>
      <c r="P203" s="249" t="s">
        <v>316</v>
      </c>
      <c r="Q203" s="251" t="str">
        <f t="shared" si="32"/>
        <v xml:space="preserve"> </v>
      </c>
      <c r="R203" s="251" t="str">
        <f t="shared" si="33"/>
        <v xml:space="preserve"> </v>
      </c>
      <c r="S203" s="251" t="str">
        <f t="shared" si="34"/>
        <v xml:space="preserve"> </v>
      </c>
      <c r="T203" s="252"/>
      <c r="U203" s="309" t="s">
        <v>451</v>
      </c>
    </row>
    <row r="204" spans="1:21">
      <c r="A204" s="23"/>
      <c r="B204" s="13">
        <v>181</v>
      </c>
      <c r="C204" s="23"/>
      <c r="D204" s="24" t="str">
        <f t="shared" si="28"/>
        <v xml:space="preserve"> </v>
      </c>
      <c r="E204" s="14" t="str">
        <f t="shared" si="29"/>
        <v xml:space="preserve"> </v>
      </c>
      <c r="F204" s="15"/>
      <c r="G204" s="13"/>
      <c r="H204" s="45"/>
      <c r="I204" s="16" t="str">
        <f t="shared" si="30"/>
        <v xml:space="preserve"> </v>
      </c>
      <c r="J204" s="13"/>
      <c r="K204" s="13"/>
      <c r="L204" s="97"/>
      <c r="M204" s="249"/>
      <c r="N204" s="249"/>
      <c r="O204" s="320" t="str">
        <f t="shared" si="31"/>
        <v xml:space="preserve"> </v>
      </c>
      <c r="P204" s="249" t="s">
        <v>316</v>
      </c>
      <c r="Q204" s="251" t="str">
        <f t="shared" si="32"/>
        <v xml:space="preserve"> </v>
      </c>
      <c r="R204" s="251" t="str">
        <f t="shared" si="33"/>
        <v xml:space="preserve"> </v>
      </c>
      <c r="S204" s="251" t="str">
        <f t="shared" si="34"/>
        <v xml:space="preserve"> </v>
      </c>
      <c r="T204" s="252"/>
      <c r="U204" s="309" t="s">
        <v>451</v>
      </c>
    </row>
    <row r="205" spans="1:21">
      <c r="A205" s="23"/>
      <c r="B205" s="13">
        <v>182</v>
      </c>
      <c r="C205" s="23"/>
      <c r="D205" s="24" t="str">
        <f t="shared" si="28"/>
        <v xml:space="preserve"> </v>
      </c>
      <c r="E205" s="14" t="str">
        <f t="shared" si="29"/>
        <v xml:space="preserve"> </v>
      </c>
      <c r="F205" s="15"/>
      <c r="G205" s="13"/>
      <c r="H205" s="45"/>
      <c r="I205" s="16" t="str">
        <f t="shared" si="30"/>
        <v xml:space="preserve"> </v>
      </c>
      <c r="J205" s="13"/>
      <c r="K205" s="13"/>
      <c r="L205" s="97"/>
      <c r="M205" s="249"/>
      <c r="N205" s="249"/>
      <c r="O205" s="320" t="str">
        <f t="shared" si="31"/>
        <v xml:space="preserve"> </v>
      </c>
      <c r="P205" s="249" t="s">
        <v>316</v>
      </c>
      <c r="Q205" s="251" t="str">
        <f t="shared" si="32"/>
        <v xml:space="preserve"> </v>
      </c>
      <c r="R205" s="251" t="str">
        <f t="shared" si="33"/>
        <v xml:space="preserve"> </v>
      </c>
      <c r="S205" s="251" t="str">
        <f t="shared" si="34"/>
        <v xml:space="preserve"> </v>
      </c>
      <c r="T205" s="252"/>
      <c r="U205" s="309" t="s">
        <v>451</v>
      </c>
    </row>
    <row r="206" spans="1:21">
      <c r="A206" s="23"/>
      <c r="B206" s="13">
        <v>183</v>
      </c>
      <c r="C206" s="23"/>
      <c r="D206" s="24" t="str">
        <f t="shared" si="28"/>
        <v xml:space="preserve"> </v>
      </c>
      <c r="E206" s="14" t="str">
        <f t="shared" si="29"/>
        <v xml:space="preserve"> </v>
      </c>
      <c r="F206" s="15"/>
      <c r="G206" s="13"/>
      <c r="H206" s="45"/>
      <c r="I206" s="16" t="str">
        <f t="shared" si="30"/>
        <v xml:space="preserve"> </v>
      </c>
      <c r="J206" s="13"/>
      <c r="K206" s="13"/>
      <c r="L206" s="97"/>
      <c r="M206" s="249"/>
      <c r="N206" s="249"/>
      <c r="O206" s="320" t="str">
        <f t="shared" si="31"/>
        <v xml:space="preserve"> </v>
      </c>
      <c r="P206" s="249" t="s">
        <v>316</v>
      </c>
      <c r="Q206" s="251" t="str">
        <f t="shared" si="32"/>
        <v xml:space="preserve"> </v>
      </c>
      <c r="R206" s="251" t="str">
        <f t="shared" si="33"/>
        <v xml:space="preserve"> </v>
      </c>
      <c r="S206" s="251" t="str">
        <f t="shared" si="34"/>
        <v xml:space="preserve"> </v>
      </c>
      <c r="T206" s="252"/>
      <c r="U206" s="309" t="s">
        <v>451</v>
      </c>
    </row>
    <row r="207" spans="1:21">
      <c r="A207" s="23"/>
      <c r="B207" s="13">
        <v>184</v>
      </c>
      <c r="C207" s="23"/>
      <c r="D207" s="24" t="str">
        <f t="shared" si="28"/>
        <v xml:space="preserve"> </v>
      </c>
      <c r="E207" s="14" t="str">
        <f t="shared" si="29"/>
        <v xml:space="preserve"> </v>
      </c>
      <c r="F207" s="15"/>
      <c r="G207" s="13"/>
      <c r="H207" s="45"/>
      <c r="I207" s="16" t="str">
        <f t="shared" si="30"/>
        <v xml:space="preserve"> </v>
      </c>
      <c r="J207" s="13"/>
      <c r="K207" s="13"/>
      <c r="L207" s="97"/>
      <c r="M207" s="249"/>
      <c r="N207" s="249"/>
      <c r="O207" s="320" t="str">
        <f t="shared" si="31"/>
        <v xml:space="preserve"> </v>
      </c>
      <c r="P207" s="249" t="s">
        <v>316</v>
      </c>
      <c r="Q207" s="251" t="str">
        <f t="shared" si="32"/>
        <v xml:space="preserve"> </v>
      </c>
      <c r="R207" s="251" t="str">
        <f t="shared" si="33"/>
        <v xml:space="preserve"> </v>
      </c>
      <c r="S207" s="251" t="str">
        <f t="shared" si="34"/>
        <v xml:space="preserve"> </v>
      </c>
      <c r="T207" s="252"/>
      <c r="U207" s="309" t="s">
        <v>451</v>
      </c>
    </row>
    <row r="208" spans="1:21">
      <c r="A208" s="23"/>
      <c r="B208" s="13">
        <v>185</v>
      </c>
      <c r="C208" s="23"/>
      <c r="D208" s="24" t="str">
        <f t="shared" si="28"/>
        <v xml:space="preserve"> </v>
      </c>
      <c r="E208" s="14" t="str">
        <f t="shared" si="29"/>
        <v xml:space="preserve"> </v>
      </c>
      <c r="F208" s="15"/>
      <c r="G208" s="13"/>
      <c r="H208" s="45"/>
      <c r="I208" s="16" t="str">
        <f t="shared" si="30"/>
        <v xml:space="preserve"> </v>
      </c>
      <c r="J208" s="13"/>
      <c r="K208" s="13"/>
      <c r="L208" s="97"/>
      <c r="M208" s="249"/>
      <c r="N208" s="249"/>
      <c r="O208" s="320" t="str">
        <f t="shared" si="31"/>
        <v xml:space="preserve"> </v>
      </c>
      <c r="P208" s="249" t="s">
        <v>316</v>
      </c>
      <c r="Q208" s="251" t="str">
        <f t="shared" si="32"/>
        <v xml:space="preserve"> </v>
      </c>
      <c r="R208" s="251" t="str">
        <f t="shared" si="33"/>
        <v xml:space="preserve"> </v>
      </c>
      <c r="S208" s="251" t="str">
        <f t="shared" si="34"/>
        <v xml:space="preserve"> </v>
      </c>
      <c r="T208" s="252"/>
      <c r="U208" s="309" t="s">
        <v>451</v>
      </c>
    </row>
    <row r="209" spans="1:21">
      <c r="A209" s="23"/>
      <c r="B209" s="13">
        <v>186</v>
      </c>
      <c r="C209" s="23"/>
      <c r="D209" s="24" t="str">
        <f t="shared" si="28"/>
        <v xml:space="preserve"> </v>
      </c>
      <c r="E209" s="14" t="str">
        <f t="shared" si="29"/>
        <v xml:space="preserve"> </v>
      </c>
      <c r="F209" s="15"/>
      <c r="G209" s="13"/>
      <c r="H209" s="45"/>
      <c r="I209" s="16" t="str">
        <f t="shared" si="30"/>
        <v xml:space="preserve"> </v>
      </c>
      <c r="J209" s="13"/>
      <c r="K209" s="13"/>
      <c r="L209" s="97"/>
      <c r="M209" s="249"/>
      <c r="N209" s="249"/>
      <c r="O209" s="320" t="str">
        <f t="shared" si="31"/>
        <v xml:space="preserve"> </v>
      </c>
      <c r="P209" s="249" t="s">
        <v>316</v>
      </c>
      <c r="Q209" s="251" t="str">
        <f t="shared" si="32"/>
        <v xml:space="preserve"> </v>
      </c>
      <c r="R209" s="251" t="str">
        <f t="shared" si="33"/>
        <v xml:space="preserve"> </v>
      </c>
      <c r="S209" s="251" t="str">
        <f t="shared" si="34"/>
        <v xml:space="preserve"> </v>
      </c>
      <c r="T209" s="252"/>
      <c r="U209" s="309" t="s">
        <v>451</v>
      </c>
    </row>
    <row r="210" spans="1:21">
      <c r="A210" s="23"/>
      <c r="B210" s="13">
        <v>187</v>
      </c>
      <c r="C210" s="23"/>
      <c r="D210" s="24" t="str">
        <f t="shared" si="28"/>
        <v xml:space="preserve"> </v>
      </c>
      <c r="E210" s="14" t="str">
        <f t="shared" si="29"/>
        <v xml:space="preserve"> </v>
      </c>
      <c r="F210" s="15"/>
      <c r="G210" s="13"/>
      <c r="H210" s="45"/>
      <c r="I210" s="16" t="str">
        <f t="shared" si="30"/>
        <v xml:space="preserve"> </v>
      </c>
      <c r="J210" s="13"/>
      <c r="K210" s="13"/>
      <c r="L210" s="97"/>
      <c r="M210" s="249"/>
      <c r="N210" s="249"/>
      <c r="O210" s="320" t="str">
        <f t="shared" si="31"/>
        <v xml:space="preserve"> </v>
      </c>
      <c r="P210" s="249" t="s">
        <v>316</v>
      </c>
      <c r="Q210" s="251" t="str">
        <f t="shared" si="32"/>
        <v xml:space="preserve"> </v>
      </c>
      <c r="R210" s="251" t="str">
        <f t="shared" si="33"/>
        <v xml:space="preserve"> </v>
      </c>
      <c r="S210" s="251" t="str">
        <f t="shared" si="34"/>
        <v xml:space="preserve"> </v>
      </c>
      <c r="T210" s="252"/>
      <c r="U210" s="309" t="s">
        <v>451</v>
      </c>
    </row>
    <row r="211" spans="1:21">
      <c r="A211" s="23"/>
      <c r="B211" s="13">
        <v>188</v>
      </c>
      <c r="C211" s="23"/>
      <c r="D211" s="24" t="str">
        <f t="shared" si="28"/>
        <v xml:space="preserve"> </v>
      </c>
      <c r="E211" s="14" t="str">
        <f t="shared" si="29"/>
        <v xml:space="preserve"> </v>
      </c>
      <c r="F211" s="15"/>
      <c r="G211" s="13"/>
      <c r="H211" s="45"/>
      <c r="I211" s="16" t="str">
        <f t="shared" si="30"/>
        <v xml:space="preserve"> </v>
      </c>
      <c r="J211" s="13"/>
      <c r="K211" s="13"/>
      <c r="L211" s="97"/>
      <c r="M211" s="249"/>
      <c r="N211" s="249"/>
      <c r="O211" s="320" t="str">
        <f t="shared" si="31"/>
        <v xml:space="preserve"> </v>
      </c>
      <c r="P211" s="249" t="s">
        <v>316</v>
      </c>
      <c r="Q211" s="251" t="str">
        <f t="shared" si="32"/>
        <v xml:space="preserve"> </v>
      </c>
      <c r="R211" s="251" t="str">
        <f t="shared" si="33"/>
        <v xml:space="preserve"> </v>
      </c>
      <c r="S211" s="251" t="str">
        <f t="shared" si="34"/>
        <v xml:space="preserve"> </v>
      </c>
      <c r="T211" s="252"/>
      <c r="U211" s="309" t="s">
        <v>451</v>
      </c>
    </row>
    <row r="212" spans="1:21">
      <c r="A212" s="23"/>
      <c r="B212" s="13">
        <v>189</v>
      </c>
      <c r="C212" s="23"/>
      <c r="D212" s="24" t="str">
        <f t="shared" si="28"/>
        <v xml:space="preserve"> </v>
      </c>
      <c r="E212" s="14" t="str">
        <f t="shared" si="29"/>
        <v xml:space="preserve"> </v>
      </c>
      <c r="F212" s="15"/>
      <c r="G212" s="13"/>
      <c r="H212" s="45"/>
      <c r="I212" s="16" t="str">
        <f t="shared" si="30"/>
        <v xml:space="preserve"> </v>
      </c>
      <c r="J212" s="13"/>
      <c r="K212" s="13"/>
      <c r="L212" s="97"/>
      <c r="M212" s="249"/>
      <c r="N212" s="249"/>
      <c r="O212" s="320" t="str">
        <f t="shared" si="31"/>
        <v xml:space="preserve"> </v>
      </c>
      <c r="P212" s="249" t="s">
        <v>316</v>
      </c>
      <c r="Q212" s="251" t="str">
        <f t="shared" si="32"/>
        <v xml:space="preserve"> </v>
      </c>
      <c r="R212" s="251" t="str">
        <f t="shared" si="33"/>
        <v xml:space="preserve"> </v>
      </c>
      <c r="S212" s="251" t="str">
        <f t="shared" si="34"/>
        <v xml:space="preserve"> </v>
      </c>
      <c r="T212" s="252"/>
      <c r="U212" s="309" t="s">
        <v>451</v>
      </c>
    </row>
    <row r="213" spans="1:21">
      <c r="A213" s="23"/>
      <c r="B213" s="13">
        <v>190</v>
      </c>
      <c r="C213" s="23"/>
      <c r="D213" s="24" t="str">
        <f t="shared" si="28"/>
        <v xml:space="preserve"> </v>
      </c>
      <c r="E213" s="14" t="str">
        <f t="shared" si="29"/>
        <v xml:space="preserve"> </v>
      </c>
      <c r="F213" s="15"/>
      <c r="G213" s="13"/>
      <c r="H213" s="45"/>
      <c r="I213" s="16" t="str">
        <f t="shared" si="30"/>
        <v xml:space="preserve"> </v>
      </c>
      <c r="J213" s="13"/>
      <c r="K213" s="13"/>
      <c r="L213" s="97"/>
      <c r="M213" s="249"/>
      <c r="N213" s="249"/>
      <c r="O213" s="320" t="str">
        <f t="shared" si="31"/>
        <v xml:space="preserve"> </v>
      </c>
      <c r="P213" s="249" t="s">
        <v>316</v>
      </c>
      <c r="Q213" s="251" t="str">
        <f t="shared" si="32"/>
        <v xml:space="preserve"> </v>
      </c>
      <c r="R213" s="251" t="str">
        <f t="shared" si="33"/>
        <v xml:space="preserve"> </v>
      </c>
      <c r="S213" s="251" t="str">
        <f t="shared" si="34"/>
        <v xml:space="preserve"> </v>
      </c>
      <c r="T213" s="252"/>
      <c r="U213" s="309" t="s">
        <v>451</v>
      </c>
    </row>
    <row r="214" spans="1:21">
      <c r="A214" s="23"/>
      <c r="B214" s="13">
        <v>191</v>
      </c>
      <c r="C214" s="23"/>
      <c r="D214" s="24" t="str">
        <f t="shared" si="28"/>
        <v xml:space="preserve"> </v>
      </c>
      <c r="E214" s="14" t="str">
        <f t="shared" si="29"/>
        <v xml:space="preserve"> </v>
      </c>
      <c r="F214" s="15"/>
      <c r="G214" s="13"/>
      <c r="H214" s="45"/>
      <c r="I214" s="16" t="str">
        <f t="shared" si="30"/>
        <v xml:space="preserve"> </v>
      </c>
      <c r="J214" s="13"/>
      <c r="K214" s="13"/>
      <c r="L214" s="97"/>
      <c r="M214" s="249"/>
      <c r="N214" s="249"/>
      <c r="O214" s="320" t="str">
        <f t="shared" si="31"/>
        <v xml:space="preserve"> </v>
      </c>
      <c r="P214" s="249" t="s">
        <v>316</v>
      </c>
      <c r="Q214" s="251" t="str">
        <f t="shared" si="32"/>
        <v xml:space="preserve"> </v>
      </c>
      <c r="R214" s="251" t="str">
        <f t="shared" si="33"/>
        <v xml:space="preserve"> </v>
      </c>
      <c r="S214" s="251" t="str">
        <f t="shared" si="34"/>
        <v xml:space="preserve"> </v>
      </c>
      <c r="T214" s="252"/>
      <c r="U214" s="309" t="s">
        <v>451</v>
      </c>
    </row>
    <row r="215" spans="1:21">
      <c r="A215" s="23"/>
      <c r="B215" s="13">
        <v>192</v>
      </c>
      <c r="C215" s="23"/>
      <c r="D215" s="24" t="str">
        <f t="shared" si="28"/>
        <v xml:space="preserve"> </v>
      </c>
      <c r="E215" s="14" t="str">
        <f t="shared" si="29"/>
        <v xml:space="preserve"> </v>
      </c>
      <c r="F215" s="15"/>
      <c r="G215" s="13"/>
      <c r="H215" s="45"/>
      <c r="I215" s="16" t="str">
        <f t="shared" si="30"/>
        <v xml:space="preserve"> </v>
      </c>
      <c r="J215" s="13"/>
      <c r="K215" s="13"/>
      <c r="L215" s="97"/>
      <c r="M215" s="249"/>
      <c r="N215" s="249"/>
      <c r="O215" s="320" t="str">
        <f t="shared" si="31"/>
        <v xml:space="preserve"> </v>
      </c>
      <c r="P215" s="249" t="s">
        <v>316</v>
      </c>
      <c r="Q215" s="251" t="str">
        <f t="shared" si="32"/>
        <v xml:space="preserve"> </v>
      </c>
      <c r="R215" s="251" t="str">
        <f t="shared" si="33"/>
        <v xml:space="preserve"> </v>
      </c>
      <c r="S215" s="251" t="str">
        <f t="shared" si="34"/>
        <v xml:space="preserve"> </v>
      </c>
      <c r="T215" s="252"/>
      <c r="U215" s="309" t="s">
        <v>451</v>
      </c>
    </row>
    <row r="216" spans="1:21">
      <c r="A216" s="23"/>
      <c r="B216" s="13">
        <v>193</v>
      </c>
      <c r="C216" s="23"/>
      <c r="D216" s="24" t="str">
        <f t="shared" si="28"/>
        <v xml:space="preserve"> </v>
      </c>
      <c r="E216" s="14" t="str">
        <f t="shared" si="29"/>
        <v xml:space="preserve"> </v>
      </c>
      <c r="F216" s="15"/>
      <c r="G216" s="13"/>
      <c r="H216" s="45"/>
      <c r="I216" s="16" t="str">
        <f t="shared" si="30"/>
        <v xml:space="preserve"> </v>
      </c>
      <c r="J216" s="13"/>
      <c r="K216" s="13"/>
      <c r="L216" s="97"/>
      <c r="M216" s="249"/>
      <c r="N216" s="249"/>
      <c r="O216" s="320" t="str">
        <f t="shared" si="31"/>
        <v xml:space="preserve"> </v>
      </c>
      <c r="P216" s="249" t="s">
        <v>316</v>
      </c>
      <c r="Q216" s="251" t="str">
        <f t="shared" si="32"/>
        <v xml:space="preserve"> </v>
      </c>
      <c r="R216" s="251" t="str">
        <f t="shared" si="33"/>
        <v xml:space="preserve"> </v>
      </c>
      <c r="S216" s="251" t="str">
        <f t="shared" si="34"/>
        <v xml:space="preserve"> </v>
      </c>
      <c r="T216" s="252"/>
      <c r="U216" s="309" t="s">
        <v>451</v>
      </c>
    </row>
    <row r="217" spans="1:21">
      <c r="A217" s="23"/>
      <c r="B217" s="13">
        <v>194</v>
      </c>
      <c r="C217" s="23"/>
      <c r="D217" s="24" t="str">
        <f t="shared" si="28"/>
        <v xml:space="preserve"> </v>
      </c>
      <c r="E217" s="14" t="str">
        <f t="shared" si="29"/>
        <v xml:space="preserve"> </v>
      </c>
      <c r="F217" s="15"/>
      <c r="G217" s="13"/>
      <c r="H217" s="45"/>
      <c r="I217" s="16" t="str">
        <f t="shared" si="30"/>
        <v xml:space="preserve"> </v>
      </c>
      <c r="J217" s="13"/>
      <c r="K217" s="13"/>
      <c r="L217" s="97"/>
      <c r="M217" s="249"/>
      <c r="N217" s="249"/>
      <c r="O217" s="320" t="str">
        <f t="shared" si="31"/>
        <v xml:space="preserve"> </v>
      </c>
      <c r="P217" s="249" t="s">
        <v>316</v>
      </c>
      <c r="Q217" s="251" t="str">
        <f t="shared" si="32"/>
        <v xml:space="preserve"> </v>
      </c>
      <c r="R217" s="251" t="str">
        <f t="shared" si="33"/>
        <v xml:space="preserve"> </v>
      </c>
      <c r="S217" s="251" t="str">
        <f t="shared" si="34"/>
        <v xml:space="preserve"> </v>
      </c>
      <c r="T217" s="252"/>
      <c r="U217" s="309" t="s">
        <v>451</v>
      </c>
    </row>
    <row r="218" spans="1:21">
      <c r="A218" s="23"/>
      <c r="B218" s="13">
        <v>195</v>
      </c>
      <c r="C218" s="23"/>
      <c r="D218" s="24" t="str">
        <f t="shared" si="28"/>
        <v xml:space="preserve"> </v>
      </c>
      <c r="E218" s="14" t="str">
        <f t="shared" si="29"/>
        <v xml:space="preserve"> </v>
      </c>
      <c r="F218" s="15"/>
      <c r="G218" s="13"/>
      <c r="H218" s="45"/>
      <c r="I218" s="16" t="str">
        <f t="shared" si="30"/>
        <v xml:space="preserve"> </v>
      </c>
      <c r="J218" s="13"/>
      <c r="K218" s="13"/>
      <c r="L218" s="97"/>
      <c r="M218" s="249"/>
      <c r="N218" s="249"/>
      <c r="O218" s="320" t="str">
        <f t="shared" si="31"/>
        <v xml:space="preserve"> </v>
      </c>
      <c r="P218" s="249" t="s">
        <v>316</v>
      </c>
      <c r="Q218" s="251" t="str">
        <f t="shared" si="32"/>
        <v xml:space="preserve"> </v>
      </c>
      <c r="R218" s="251" t="str">
        <f t="shared" si="33"/>
        <v xml:space="preserve"> </v>
      </c>
      <c r="S218" s="251" t="str">
        <f t="shared" si="34"/>
        <v xml:space="preserve"> </v>
      </c>
      <c r="T218" s="252"/>
      <c r="U218" s="309" t="s">
        <v>451</v>
      </c>
    </row>
    <row r="219" spans="1:21">
      <c r="A219" s="23"/>
      <c r="B219" s="13">
        <v>196</v>
      </c>
      <c r="C219" s="23"/>
      <c r="D219" s="24" t="str">
        <f t="shared" si="28"/>
        <v xml:space="preserve"> </v>
      </c>
      <c r="E219" s="14" t="str">
        <f t="shared" si="29"/>
        <v xml:space="preserve"> </v>
      </c>
      <c r="F219" s="15"/>
      <c r="G219" s="13"/>
      <c r="H219" s="45"/>
      <c r="I219" s="16" t="str">
        <f t="shared" si="30"/>
        <v xml:space="preserve"> </v>
      </c>
      <c r="J219" s="13"/>
      <c r="K219" s="13"/>
      <c r="L219" s="97"/>
      <c r="M219" s="249"/>
      <c r="N219" s="249"/>
      <c r="O219" s="320" t="str">
        <f t="shared" si="31"/>
        <v xml:space="preserve"> </v>
      </c>
      <c r="P219" s="249" t="s">
        <v>316</v>
      </c>
      <c r="Q219" s="251" t="str">
        <f t="shared" si="32"/>
        <v xml:space="preserve"> </v>
      </c>
      <c r="R219" s="251" t="str">
        <f t="shared" si="33"/>
        <v xml:space="preserve"> </v>
      </c>
      <c r="S219" s="251" t="str">
        <f t="shared" si="34"/>
        <v xml:space="preserve"> </v>
      </c>
      <c r="T219" s="252"/>
      <c r="U219" s="309" t="s">
        <v>451</v>
      </c>
    </row>
    <row r="220" spans="1:21">
      <c r="A220" s="23"/>
      <c r="B220" s="13">
        <v>197</v>
      </c>
      <c r="C220" s="23"/>
      <c r="D220" s="24" t="str">
        <f t="shared" si="28"/>
        <v xml:space="preserve"> </v>
      </c>
      <c r="E220" s="14" t="str">
        <f t="shared" si="29"/>
        <v xml:space="preserve"> </v>
      </c>
      <c r="F220" s="15"/>
      <c r="G220" s="13"/>
      <c r="H220" s="45"/>
      <c r="I220" s="16" t="str">
        <f t="shared" si="30"/>
        <v xml:space="preserve"> </v>
      </c>
      <c r="J220" s="13"/>
      <c r="K220" s="13"/>
      <c r="L220" s="97"/>
      <c r="M220" s="249"/>
      <c r="N220" s="249"/>
      <c r="O220" s="320" t="str">
        <f t="shared" si="31"/>
        <v xml:space="preserve"> </v>
      </c>
      <c r="P220" s="249" t="s">
        <v>316</v>
      </c>
      <c r="Q220" s="251" t="str">
        <f t="shared" si="32"/>
        <v xml:space="preserve"> </v>
      </c>
      <c r="R220" s="251" t="str">
        <f t="shared" si="33"/>
        <v xml:space="preserve"> </v>
      </c>
      <c r="S220" s="251" t="str">
        <f t="shared" si="34"/>
        <v xml:space="preserve"> </v>
      </c>
      <c r="T220" s="252"/>
      <c r="U220" s="309" t="s">
        <v>451</v>
      </c>
    </row>
    <row r="221" spans="1:21">
      <c r="A221" s="23"/>
      <c r="B221" s="13">
        <v>198</v>
      </c>
      <c r="C221" s="23"/>
      <c r="D221" s="24" t="str">
        <f t="shared" si="28"/>
        <v xml:space="preserve"> </v>
      </c>
      <c r="E221" s="14" t="str">
        <f t="shared" si="29"/>
        <v xml:space="preserve"> </v>
      </c>
      <c r="F221" s="15"/>
      <c r="G221" s="13"/>
      <c r="H221" s="45"/>
      <c r="I221" s="16" t="str">
        <f t="shared" si="30"/>
        <v xml:space="preserve"> </v>
      </c>
      <c r="J221" s="13"/>
      <c r="K221" s="13"/>
      <c r="L221" s="97"/>
      <c r="M221" s="249"/>
      <c r="N221" s="249"/>
      <c r="O221" s="320" t="str">
        <f t="shared" si="31"/>
        <v xml:space="preserve"> </v>
      </c>
      <c r="P221" s="249" t="s">
        <v>316</v>
      </c>
      <c r="Q221" s="251" t="str">
        <f t="shared" si="32"/>
        <v xml:space="preserve"> </v>
      </c>
      <c r="R221" s="251" t="str">
        <f t="shared" si="33"/>
        <v xml:space="preserve"> </v>
      </c>
      <c r="S221" s="251" t="str">
        <f t="shared" si="34"/>
        <v xml:space="preserve"> </v>
      </c>
      <c r="T221" s="252"/>
      <c r="U221" s="309" t="s">
        <v>451</v>
      </c>
    </row>
    <row r="222" spans="1:21">
      <c r="A222" s="23"/>
      <c r="B222" s="13">
        <v>199</v>
      </c>
      <c r="C222" s="23"/>
      <c r="D222" s="24" t="str">
        <f t="shared" si="28"/>
        <v xml:space="preserve"> </v>
      </c>
      <c r="E222" s="14" t="str">
        <f t="shared" si="29"/>
        <v xml:space="preserve"> </v>
      </c>
      <c r="F222" s="15"/>
      <c r="G222" s="13"/>
      <c r="H222" s="45"/>
      <c r="I222" s="16" t="str">
        <f t="shared" si="30"/>
        <v xml:space="preserve"> </v>
      </c>
      <c r="J222" s="13"/>
      <c r="K222" s="13"/>
      <c r="L222" s="97"/>
      <c r="M222" s="249"/>
      <c r="N222" s="249"/>
      <c r="O222" s="320" t="str">
        <f t="shared" si="31"/>
        <v xml:space="preserve"> </v>
      </c>
      <c r="P222" s="249" t="s">
        <v>316</v>
      </c>
      <c r="Q222" s="251" t="str">
        <f t="shared" si="32"/>
        <v xml:space="preserve"> </v>
      </c>
      <c r="R222" s="251" t="str">
        <f t="shared" si="33"/>
        <v xml:space="preserve"> </v>
      </c>
      <c r="S222" s="251" t="str">
        <f t="shared" si="34"/>
        <v xml:space="preserve"> </v>
      </c>
      <c r="T222" s="252"/>
      <c r="U222" s="309" t="s">
        <v>451</v>
      </c>
    </row>
    <row r="223" spans="1:21">
      <c r="A223" s="23"/>
      <c r="B223" s="13">
        <v>200</v>
      </c>
      <c r="C223" s="23"/>
      <c r="D223" s="24" t="str">
        <f t="shared" si="28"/>
        <v xml:space="preserve"> </v>
      </c>
      <c r="E223" s="14" t="str">
        <f t="shared" si="29"/>
        <v xml:space="preserve"> </v>
      </c>
      <c r="F223" s="15"/>
      <c r="G223" s="13"/>
      <c r="H223" s="45"/>
      <c r="I223" s="16" t="str">
        <f t="shared" si="30"/>
        <v xml:space="preserve"> </v>
      </c>
      <c r="J223" s="13"/>
      <c r="K223" s="13"/>
      <c r="L223" s="97"/>
      <c r="M223" s="249"/>
      <c r="N223" s="249"/>
      <c r="O223" s="320" t="str">
        <f t="shared" si="31"/>
        <v xml:space="preserve"> </v>
      </c>
      <c r="P223" s="249" t="s">
        <v>316</v>
      </c>
      <c r="Q223" s="251" t="str">
        <f t="shared" si="32"/>
        <v xml:space="preserve"> </v>
      </c>
      <c r="R223" s="251" t="str">
        <f t="shared" si="33"/>
        <v xml:space="preserve"> </v>
      </c>
      <c r="S223" s="251" t="str">
        <f t="shared" si="34"/>
        <v xml:space="preserve"> </v>
      </c>
      <c r="T223" s="252"/>
      <c r="U223" s="309" t="s">
        <v>451</v>
      </c>
    </row>
    <row r="224" spans="1:21">
      <c r="A224" s="23"/>
      <c r="B224" s="13">
        <v>201</v>
      </c>
      <c r="C224" s="23"/>
      <c r="D224" s="24" t="str">
        <f t="shared" si="28"/>
        <v xml:space="preserve"> </v>
      </c>
      <c r="E224" s="14" t="str">
        <f t="shared" si="29"/>
        <v xml:space="preserve"> </v>
      </c>
      <c r="F224" s="15"/>
      <c r="G224" s="13"/>
      <c r="H224" s="45"/>
      <c r="I224" s="16" t="str">
        <f t="shared" si="30"/>
        <v xml:space="preserve"> </v>
      </c>
      <c r="J224" s="13"/>
      <c r="K224" s="13"/>
      <c r="L224" s="97"/>
      <c r="M224" s="249"/>
      <c r="N224" s="249"/>
      <c r="O224" s="320" t="str">
        <f t="shared" si="31"/>
        <v xml:space="preserve"> </v>
      </c>
      <c r="P224" s="249" t="s">
        <v>316</v>
      </c>
      <c r="Q224" s="251" t="str">
        <f t="shared" si="32"/>
        <v xml:space="preserve"> </v>
      </c>
      <c r="R224" s="251" t="str">
        <f t="shared" si="33"/>
        <v xml:space="preserve"> </v>
      </c>
      <c r="S224" s="251" t="str">
        <f t="shared" si="34"/>
        <v xml:space="preserve"> </v>
      </c>
      <c r="T224" s="252"/>
      <c r="U224" s="309" t="s">
        <v>451</v>
      </c>
    </row>
    <row r="225" spans="1:21">
      <c r="A225" s="23"/>
      <c r="B225" s="13">
        <v>202</v>
      </c>
      <c r="C225" s="23"/>
      <c r="D225" s="24" t="str">
        <f t="shared" si="28"/>
        <v xml:space="preserve"> </v>
      </c>
      <c r="E225" s="14" t="str">
        <f t="shared" si="29"/>
        <v xml:space="preserve"> </v>
      </c>
      <c r="F225" s="15"/>
      <c r="G225" s="13"/>
      <c r="H225" s="45"/>
      <c r="I225" s="16" t="str">
        <f t="shared" si="30"/>
        <v xml:space="preserve"> </v>
      </c>
      <c r="J225" s="13"/>
      <c r="K225" s="13"/>
      <c r="L225" s="97"/>
      <c r="M225" s="249"/>
      <c r="N225" s="249"/>
      <c r="O225" s="320" t="str">
        <f t="shared" si="31"/>
        <v xml:space="preserve"> </v>
      </c>
      <c r="P225" s="249" t="s">
        <v>316</v>
      </c>
      <c r="Q225" s="251" t="str">
        <f t="shared" si="32"/>
        <v xml:space="preserve"> </v>
      </c>
      <c r="R225" s="251" t="str">
        <f t="shared" si="33"/>
        <v xml:space="preserve"> </v>
      </c>
      <c r="S225" s="251" t="str">
        <f t="shared" si="34"/>
        <v xml:space="preserve"> </v>
      </c>
      <c r="T225" s="252"/>
      <c r="U225" s="309" t="s">
        <v>451</v>
      </c>
    </row>
    <row r="226" spans="1:21">
      <c r="A226" s="23"/>
      <c r="B226" s="13">
        <v>203</v>
      </c>
      <c r="C226" s="23"/>
      <c r="D226" s="24" t="str">
        <f t="shared" si="28"/>
        <v xml:space="preserve"> </v>
      </c>
      <c r="E226" s="14" t="str">
        <f t="shared" si="29"/>
        <v xml:space="preserve"> </v>
      </c>
      <c r="F226" s="15"/>
      <c r="G226" s="13"/>
      <c r="H226" s="45"/>
      <c r="I226" s="16" t="str">
        <f t="shared" si="30"/>
        <v xml:space="preserve"> </v>
      </c>
      <c r="J226" s="13"/>
      <c r="K226" s="13"/>
      <c r="L226" s="97"/>
      <c r="M226" s="249"/>
      <c r="N226" s="249"/>
      <c r="O226" s="320" t="str">
        <f t="shared" si="31"/>
        <v xml:space="preserve"> </v>
      </c>
      <c r="P226" s="249" t="s">
        <v>316</v>
      </c>
      <c r="Q226" s="251" t="str">
        <f t="shared" si="32"/>
        <v xml:space="preserve"> </v>
      </c>
      <c r="R226" s="251" t="str">
        <f t="shared" si="33"/>
        <v xml:space="preserve"> </v>
      </c>
      <c r="S226" s="251" t="str">
        <f t="shared" si="34"/>
        <v xml:space="preserve"> </v>
      </c>
      <c r="T226" s="252"/>
      <c r="U226" s="309" t="s">
        <v>451</v>
      </c>
    </row>
    <row r="227" spans="1:21">
      <c r="A227" s="23"/>
      <c r="B227" s="13">
        <v>204</v>
      </c>
      <c r="C227" s="23"/>
      <c r="D227" s="24" t="str">
        <f t="shared" si="28"/>
        <v xml:space="preserve"> </v>
      </c>
      <c r="E227" s="14" t="str">
        <f t="shared" si="29"/>
        <v xml:space="preserve"> </v>
      </c>
      <c r="F227" s="15"/>
      <c r="G227" s="13"/>
      <c r="H227" s="45"/>
      <c r="I227" s="16" t="str">
        <f t="shared" si="30"/>
        <v xml:space="preserve"> </v>
      </c>
      <c r="J227" s="13"/>
      <c r="K227" s="13"/>
      <c r="L227" s="97"/>
      <c r="M227" s="249"/>
      <c r="N227" s="249"/>
      <c r="O227" s="320" t="str">
        <f t="shared" si="31"/>
        <v xml:space="preserve"> </v>
      </c>
      <c r="P227" s="249" t="s">
        <v>316</v>
      </c>
      <c r="Q227" s="251" t="str">
        <f t="shared" si="32"/>
        <v xml:space="preserve"> </v>
      </c>
      <c r="R227" s="251" t="str">
        <f t="shared" si="33"/>
        <v xml:space="preserve"> </v>
      </c>
      <c r="S227" s="251" t="str">
        <f t="shared" si="34"/>
        <v xml:space="preserve"> </v>
      </c>
      <c r="T227" s="252"/>
      <c r="U227" s="309" t="s">
        <v>451</v>
      </c>
    </row>
    <row r="228" spans="1:21">
      <c r="A228" s="23"/>
      <c r="B228" s="13">
        <v>205</v>
      </c>
      <c r="C228" s="23"/>
      <c r="D228" s="24" t="str">
        <f t="shared" si="28"/>
        <v xml:space="preserve"> </v>
      </c>
      <c r="E228" s="14" t="str">
        <f t="shared" si="29"/>
        <v xml:space="preserve"> </v>
      </c>
      <c r="F228" s="15"/>
      <c r="G228" s="13"/>
      <c r="H228" s="45"/>
      <c r="I228" s="16" t="str">
        <f t="shared" si="30"/>
        <v xml:space="preserve"> </v>
      </c>
      <c r="J228" s="17"/>
      <c r="K228" s="17"/>
      <c r="L228" s="92"/>
      <c r="M228" s="249"/>
      <c r="N228" s="250"/>
      <c r="O228" s="320" t="str">
        <f t="shared" si="31"/>
        <v xml:space="preserve"> </v>
      </c>
      <c r="P228" s="249" t="s">
        <v>316</v>
      </c>
      <c r="Q228" s="251" t="str">
        <f t="shared" si="32"/>
        <v xml:space="preserve"> </v>
      </c>
      <c r="R228" s="251" t="str">
        <f t="shared" si="33"/>
        <v xml:space="preserve"> </v>
      </c>
      <c r="S228" s="251" t="str">
        <f t="shared" si="34"/>
        <v xml:space="preserve"> </v>
      </c>
      <c r="T228" s="252"/>
      <c r="U228" s="309" t="s">
        <v>451</v>
      </c>
    </row>
    <row r="229" spans="1:21">
      <c r="A229" s="23"/>
      <c r="B229" s="13">
        <v>206</v>
      </c>
      <c r="C229" s="23"/>
      <c r="D229" s="24" t="str">
        <f t="shared" si="28"/>
        <v xml:space="preserve"> </v>
      </c>
      <c r="E229" s="14" t="str">
        <f t="shared" si="29"/>
        <v xml:space="preserve"> </v>
      </c>
      <c r="F229" s="15"/>
      <c r="G229" s="13"/>
      <c r="H229" s="45"/>
      <c r="I229" s="16" t="str">
        <f t="shared" si="30"/>
        <v xml:space="preserve"> </v>
      </c>
      <c r="J229" s="17"/>
      <c r="K229" s="17"/>
      <c r="L229" s="92"/>
      <c r="M229" s="249"/>
      <c r="N229" s="250"/>
      <c r="O229" s="320" t="str">
        <f t="shared" si="31"/>
        <v xml:space="preserve"> </v>
      </c>
      <c r="P229" s="249" t="s">
        <v>316</v>
      </c>
      <c r="Q229" s="251" t="str">
        <f t="shared" si="32"/>
        <v xml:space="preserve"> </v>
      </c>
      <c r="R229" s="251" t="str">
        <f t="shared" si="33"/>
        <v xml:space="preserve"> </v>
      </c>
      <c r="S229" s="251" t="str">
        <f t="shared" si="34"/>
        <v xml:space="preserve"> </v>
      </c>
      <c r="T229" s="252"/>
      <c r="U229" s="309" t="s">
        <v>451</v>
      </c>
    </row>
    <row r="230" spans="1:21">
      <c r="A230" s="23"/>
      <c r="B230" s="13">
        <v>207</v>
      </c>
      <c r="C230" s="23"/>
      <c r="D230" s="24" t="str">
        <f t="shared" si="28"/>
        <v xml:space="preserve"> </v>
      </c>
      <c r="E230" s="14" t="str">
        <f t="shared" si="29"/>
        <v xml:space="preserve"> </v>
      </c>
      <c r="F230" s="15"/>
      <c r="G230" s="13"/>
      <c r="H230" s="45"/>
      <c r="I230" s="16" t="str">
        <f t="shared" si="30"/>
        <v xml:space="preserve"> </v>
      </c>
      <c r="J230" s="17"/>
      <c r="K230" s="17"/>
      <c r="L230" s="92"/>
      <c r="M230" s="249"/>
      <c r="N230" s="250"/>
      <c r="O230" s="320" t="str">
        <f t="shared" si="31"/>
        <v xml:space="preserve"> </v>
      </c>
      <c r="P230" s="249" t="s">
        <v>316</v>
      </c>
      <c r="Q230" s="251" t="str">
        <f t="shared" si="32"/>
        <v xml:space="preserve"> </v>
      </c>
      <c r="R230" s="251" t="str">
        <f t="shared" si="33"/>
        <v xml:space="preserve"> </v>
      </c>
      <c r="S230" s="251" t="str">
        <f t="shared" si="34"/>
        <v xml:space="preserve"> </v>
      </c>
      <c r="T230" s="252"/>
      <c r="U230" s="309" t="s">
        <v>451</v>
      </c>
    </row>
    <row r="231" spans="1:21">
      <c r="A231" s="23"/>
      <c r="B231" s="13">
        <v>208</v>
      </c>
      <c r="C231" s="23"/>
      <c r="D231" s="24" t="str">
        <f t="shared" si="28"/>
        <v xml:space="preserve"> </v>
      </c>
      <c r="E231" s="14" t="str">
        <f t="shared" si="29"/>
        <v xml:space="preserve"> </v>
      </c>
      <c r="F231" s="15"/>
      <c r="G231" s="13"/>
      <c r="H231" s="45"/>
      <c r="I231" s="16" t="str">
        <f t="shared" si="30"/>
        <v xml:space="preserve"> </v>
      </c>
      <c r="J231" s="17"/>
      <c r="K231" s="17"/>
      <c r="L231" s="92"/>
      <c r="M231" s="249"/>
      <c r="N231" s="250"/>
      <c r="O231" s="320" t="str">
        <f t="shared" si="31"/>
        <v xml:space="preserve"> </v>
      </c>
      <c r="P231" s="249" t="s">
        <v>316</v>
      </c>
      <c r="Q231" s="251" t="str">
        <f t="shared" si="32"/>
        <v xml:space="preserve"> </v>
      </c>
      <c r="R231" s="251" t="str">
        <f t="shared" si="33"/>
        <v xml:space="preserve"> </v>
      </c>
      <c r="S231" s="251" t="str">
        <f t="shared" si="34"/>
        <v xml:space="preserve"> </v>
      </c>
      <c r="T231" s="252"/>
      <c r="U231" s="309" t="s">
        <v>451</v>
      </c>
    </row>
    <row r="232" spans="1:21">
      <c r="A232" s="23"/>
      <c r="B232" s="13">
        <v>209</v>
      </c>
      <c r="C232" s="23"/>
      <c r="D232" s="24" t="str">
        <f t="shared" si="28"/>
        <v xml:space="preserve"> </v>
      </c>
      <c r="E232" s="14" t="str">
        <f t="shared" si="29"/>
        <v xml:space="preserve"> </v>
      </c>
      <c r="F232" s="15"/>
      <c r="G232" s="13"/>
      <c r="H232" s="45"/>
      <c r="I232" s="16" t="str">
        <f t="shared" si="30"/>
        <v xml:space="preserve"> </v>
      </c>
      <c r="J232" s="17"/>
      <c r="K232" s="17"/>
      <c r="L232" s="92"/>
      <c r="M232" s="249"/>
      <c r="N232" s="250"/>
      <c r="O232" s="320" t="str">
        <f t="shared" si="31"/>
        <v xml:space="preserve"> </v>
      </c>
      <c r="P232" s="249" t="s">
        <v>316</v>
      </c>
      <c r="Q232" s="251" t="str">
        <f t="shared" si="32"/>
        <v xml:space="preserve"> </v>
      </c>
      <c r="R232" s="251" t="str">
        <f t="shared" si="33"/>
        <v xml:space="preserve"> </v>
      </c>
      <c r="S232" s="251" t="str">
        <f t="shared" si="34"/>
        <v xml:space="preserve"> </v>
      </c>
      <c r="T232" s="252"/>
      <c r="U232" s="309" t="s">
        <v>451</v>
      </c>
    </row>
    <row r="233" spans="1:21">
      <c r="A233" s="23"/>
      <c r="B233" s="13">
        <v>210</v>
      </c>
      <c r="C233" s="23"/>
      <c r="D233" s="24" t="str">
        <f t="shared" si="28"/>
        <v xml:space="preserve"> </v>
      </c>
      <c r="E233" s="14" t="str">
        <f t="shared" si="29"/>
        <v xml:space="preserve"> </v>
      </c>
      <c r="F233" s="15"/>
      <c r="G233" s="13"/>
      <c r="H233" s="45"/>
      <c r="I233" s="16" t="str">
        <f t="shared" si="30"/>
        <v xml:space="preserve"> </v>
      </c>
      <c r="J233" s="17"/>
      <c r="K233" s="17"/>
      <c r="L233" s="92"/>
      <c r="M233" s="249"/>
      <c r="N233" s="250"/>
      <c r="O233" s="320" t="str">
        <f t="shared" si="31"/>
        <v xml:space="preserve"> </v>
      </c>
      <c r="P233" s="249" t="s">
        <v>316</v>
      </c>
      <c r="Q233" s="251" t="str">
        <f t="shared" si="32"/>
        <v xml:space="preserve"> </v>
      </c>
      <c r="R233" s="251" t="str">
        <f t="shared" si="33"/>
        <v xml:space="preserve"> </v>
      </c>
      <c r="S233" s="251" t="str">
        <f t="shared" si="34"/>
        <v xml:space="preserve"> </v>
      </c>
      <c r="T233" s="252"/>
      <c r="U233" s="309" t="s">
        <v>451</v>
      </c>
    </row>
    <row r="234" spans="1:21">
      <c r="A234" s="23"/>
      <c r="B234" s="13">
        <v>211</v>
      </c>
      <c r="C234" s="23"/>
      <c r="D234" s="24" t="str">
        <f t="shared" si="28"/>
        <v xml:space="preserve"> </v>
      </c>
      <c r="E234" s="14" t="str">
        <f t="shared" si="29"/>
        <v xml:space="preserve"> </v>
      </c>
      <c r="F234" s="15"/>
      <c r="G234" s="13"/>
      <c r="H234" s="45"/>
      <c r="I234" s="16" t="str">
        <f t="shared" si="30"/>
        <v xml:space="preserve"> </v>
      </c>
      <c r="J234" s="17"/>
      <c r="K234" s="17"/>
      <c r="L234" s="92"/>
      <c r="M234" s="249"/>
      <c r="N234" s="250"/>
      <c r="O234" s="320" t="str">
        <f t="shared" si="31"/>
        <v xml:space="preserve"> </v>
      </c>
      <c r="P234" s="249" t="s">
        <v>316</v>
      </c>
      <c r="Q234" s="251" t="str">
        <f t="shared" si="32"/>
        <v xml:space="preserve"> </v>
      </c>
      <c r="R234" s="251" t="str">
        <f t="shared" si="33"/>
        <v xml:space="preserve"> </v>
      </c>
      <c r="S234" s="251" t="str">
        <f t="shared" si="34"/>
        <v xml:space="preserve"> </v>
      </c>
      <c r="T234" s="252"/>
      <c r="U234" s="309" t="s">
        <v>451</v>
      </c>
    </row>
    <row r="235" spans="1:21">
      <c r="A235" s="23"/>
      <c r="B235" s="13">
        <v>212</v>
      </c>
      <c r="C235" s="23"/>
      <c r="D235" s="24" t="str">
        <f t="shared" si="28"/>
        <v xml:space="preserve"> </v>
      </c>
      <c r="E235" s="14" t="str">
        <f t="shared" si="29"/>
        <v xml:space="preserve"> </v>
      </c>
      <c r="F235" s="15"/>
      <c r="G235" s="13"/>
      <c r="H235" s="45"/>
      <c r="I235" s="16" t="str">
        <f t="shared" si="30"/>
        <v xml:space="preserve"> </v>
      </c>
      <c r="J235" s="17"/>
      <c r="K235" s="17"/>
      <c r="L235" s="92"/>
      <c r="M235" s="249"/>
      <c r="N235" s="250"/>
      <c r="O235" s="320" t="str">
        <f t="shared" si="31"/>
        <v xml:space="preserve"> </v>
      </c>
      <c r="P235" s="249" t="s">
        <v>316</v>
      </c>
      <c r="Q235" s="251" t="str">
        <f t="shared" si="32"/>
        <v xml:space="preserve"> </v>
      </c>
      <c r="R235" s="251" t="str">
        <f t="shared" si="33"/>
        <v xml:space="preserve"> </v>
      </c>
      <c r="S235" s="251" t="str">
        <f t="shared" si="34"/>
        <v xml:space="preserve"> </v>
      </c>
      <c r="T235" s="252"/>
      <c r="U235" s="309" t="s">
        <v>451</v>
      </c>
    </row>
    <row r="236" spans="1:21">
      <c r="A236" s="23"/>
      <c r="B236" s="13">
        <v>213</v>
      </c>
      <c r="C236" s="23"/>
      <c r="D236" s="24" t="str">
        <f t="shared" si="28"/>
        <v xml:space="preserve"> </v>
      </c>
      <c r="E236" s="14" t="str">
        <f t="shared" si="29"/>
        <v xml:space="preserve"> </v>
      </c>
      <c r="F236" s="15"/>
      <c r="G236" s="13"/>
      <c r="H236" s="45"/>
      <c r="I236" s="16" t="str">
        <f t="shared" si="30"/>
        <v xml:space="preserve"> </v>
      </c>
      <c r="J236" s="17"/>
      <c r="K236" s="17"/>
      <c r="L236" s="92"/>
      <c r="M236" s="249"/>
      <c r="N236" s="250"/>
      <c r="O236" s="320" t="str">
        <f t="shared" si="31"/>
        <v xml:space="preserve"> </v>
      </c>
      <c r="P236" s="249" t="s">
        <v>316</v>
      </c>
      <c r="Q236" s="251" t="str">
        <f t="shared" si="32"/>
        <v xml:space="preserve"> </v>
      </c>
      <c r="R236" s="251" t="str">
        <f t="shared" si="33"/>
        <v xml:space="preserve"> </v>
      </c>
      <c r="S236" s="251" t="str">
        <f t="shared" si="34"/>
        <v xml:space="preserve"> </v>
      </c>
      <c r="T236" s="252"/>
      <c r="U236" s="309" t="s">
        <v>451</v>
      </c>
    </row>
    <row r="237" spans="1:21">
      <c r="A237" s="23"/>
      <c r="B237" s="13">
        <v>214</v>
      </c>
      <c r="C237" s="23"/>
      <c r="D237" s="24" t="str">
        <f t="shared" si="28"/>
        <v xml:space="preserve"> </v>
      </c>
      <c r="E237" s="14" t="str">
        <f t="shared" si="29"/>
        <v xml:space="preserve"> </v>
      </c>
      <c r="F237" s="15"/>
      <c r="G237" s="13"/>
      <c r="H237" s="45"/>
      <c r="I237" s="16" t="str">
        <f t="shared" si="30"/>
        <v xml:space="preserve"> </v>
      </c>
      <c r="J237" s="17"/>
      <c r="K237" s="17"/>
      <c r="L237" s="92"/>
      <c r="M237" s="249"/>
      <c r="N237" s="250"/>
      <c r="O237" s="320" t="str">
        <f t="shared" si="31"/>
        <v xml:space="preserve"> </v>
      </c>
      <c r="P237" s="249" t="s">
        <v>316</v>
      </c>
      <c r="Q237" s="251" t="str">
        <f t="shared" si="32"/>
        <v xml:space="preserve"> </v>
      </c>
      <c r="R237" s="251" t="str">
        <f t="shared" si="33"/>
        <v xml:space="preserve"> </v>
      </c>
      <c r="S237" s="251" t="str">
        <f t="shared" si="34"/>
        <v xml:space="preserve"> </v>
      </c>
      <c r="T237" s="252"/>
      <c r="U237" s="309" t="s">
        <v>451</v>
      </c>
    </row>
    <row r="238" spans="1:21">
      <c r="A238" s="23"/>
      <c r="B238" s="13">
        <v>215</v>
      </c>
      <c r="C238" s="23"/>
      <c r="D238" s="24" t="str">
        <f t="shared" si="28"/>
        <v xml:space="preserve"> </v>
      </c>
      <c r="E238" s="14" t="str">
        <f t="shared" si="29"/>
        <v xml:space="preserve"> </v>
      </c>
      <c r="F238" s="15"/>
      <c r="G238" s="13"/>
      <c r="H238" s="45"/>
      <c r="I238" s="16" t="str">
        <f t="shared" si="30"/>
        <v xml:space="preserve"> </v>
      </c>
      <c r="J238" s="17"/>
      <c r="K238" s="17"/>
      <c r="L238" s="92"/>
      <c r="M238" s="249"/>
      <c r="N238" s="250"/>
      <c r="O238" s="320" t="str">
        <f t="shared" si="31"/>
        <v xml:space="preserve"> </v>
      </c>
      <c r="P238" s="249" t="s">
        <v>316</v>
      </c>
      <c r="Q238" s="251" t="str">
        <f t="shared" si="32"/>
        <v xml:space="preserve"> </v>
      </c>
      <c r="R238" s="251" t="str">
        <f t="shared" si="33"/>
        <v xml:space="preserve"> </v>
      </c>
      <c r="S238" s="251" t="str">
        <f t="shared" si="34"/>
        <v xml:space="preserve"> </v>
      </c>
      <c r="T238" s="252"/>
      <c r="U238" s="309" t="s">
        <v>451</v>
      </c>
    </row>
    <row r="239" spans="1:21">
      <c r="A239" s="23"/>
      <c r="B239" s="13">
        <v>216</v>
      </c>
      <c r="C239" s="23"/>
      <c r="D239" s="24" t="str">
        <f t="shared" si="28"/>
        <v xml:space="preserve"> </v>
      </c>
      <c r="E239" s="14" t="str">
        <f t="shared" si="29"/>
        <v xml:space="preserve"> </v>
      </c>
      <c r="F239" s="15"/>
      <c r="G239" s="13"/>
      <c r="H239" s="45"/>
      <c r="I239" s="16" t="str">
        <f t="shared" si="30"/>
        <v xml:space="preserve"> </v>
      </c>
      <c r="J239" s="17"/>
      <c r="K239" s="17"/>
      <c r="L239" s="92"/>
      <c r="M239" s="249"/>
      <c r="N239" s="250"/>
      <c r="O239" s="320" t="str">
        <f t="shared" si="31"/>
        <v xml:space="preserve"> </v>
      </c>
      <c r="P239" s="249" t="s">
        <v>316</v>
      </c>
      <c r="Q239" s="251" t="str">
        <f t="shared" si="32"/>
        <v xml:space="preserve"> </v>
      </c>
      <c r="R239" s="251" t="str">
        <f t="shared" si="33"/>
        <v xml:space="preserve"> </v>
      </c>
      <c r="S239" s="251" t="str">
        <f t="shared" si="34"/>
        <v xml:space="preserve"> </v>
      </c>
      <c r="T239" s="252"/>
      <c r="U239" s="309" t="s">
        <v>451</v>
      </c>
    </row>
    <row r="240" spans="1:21">
      <c r="A240" s="23"/>
      <c r="B240" s="13">
        <v>217</v>
      </c>
      <c r="C240" s="23"/>
      <c r="D240" s="24" t="str">
        <f t="shared" ref="D240:D290" si="35">IFERROR(VLOOKUP(C240,DATOS,4,FALSE)," ")</f>
        <v xml:space="preserve"> </v>
      </c>
      <c r="E240" s="14" t="str">
        <f t="shared" ref="E240:E290" si="36">IFERROR(VLOOKUP(C240,DATOS,3,FALSE)," ")</f>
        <v xml:space="preserve"> </v>
      </c>
      <c r="F240" s="15"/>
      <c r="G240" s="13"/>
      <c r="H240" s="45"/>
      <c r="I240" s="16" t="str">
        <f t="shared" ref="I240:I290" si="37">IFERROR(VLOOKUP(C240,DATOS,5,FALSE)," ")</f>
        <v xml:space="preserve"> </v>
      </c>
      <c r="J240" s="17"/>
      <c r="K240" s="17"/>
      <c r="L240" s="92"/>
      <c r="M240" s="249"/>
      <c r="N240" s="250"/>
      <c r="O240" s="320" t="str">
        <f t="shared" si="31"/>
        <v xml:space="preserve"> </v>
      </c>
      <c r="P240" s="249" t="s">
        <v>316</v>
      </c>
      <c r="Q240" s="251" t="str">
        <f t="shared" si="32"/>
        <v xml:space="preserve"> </v>
      </c>
      <c r="R240" s="251" t="str">
        <f t="shared" si="33"/>
        <v xml:space="preserve"> </v>
      </c>
      <c r="S240" s="251" t="str">
        <f t="shared" si="34"/>
        <v xml:space="preserve"> </v>
      </c>
      <c r="T240" s="252"/>
      <c r="U240" s="309" t="s">
        <v>451</v>
      </c>
    </row>
    <row r="241" spans="1:21">
      <c r="A241" s="23"/>
      <c r="B241" s="13">
        <v>218</v>
      </c>
      <c r="C241" s="23"/>
      <c r="D241" s="24" t="str">
        <f t="shared" si="35"/>
        <v xml:space="preserve"> </v>
      </c>
      <c r="E241" s="14" t="str">
        <f t="shared" si="36"/>
        <v xml:space="preserve"> </v>
      </c>
      <c r="F241" s="15"/>
      <c r="G241" s="13"/>
      <c r="H241" s="45"/>
      <c r="I241" s="16" t="str">
        <f t="shared" si="37"/>
        <v xml:space="preserve"> </v>
      </c>
      <c r="J241" s="17"/>
      <c r="K241" s="17"/>
      <c r="L241" s="92"/>
      <c r="M241" s="249"/>
      <c r="N241" s="250"/>
      <c r="O241" s="320" t="str">
        <f t="shared" si="31"/>
        <v xml:space="preserve"> </v>
      </c>
      <c r="P241" s="249" t="s">
        <v>316</v>
      </c>
      <c r="Q241" s="251" t="str">
        <f t="shared" si="32"/>
        <v xml:space="preserve"> </v>
      </c>
      <c r="R241" s="251" t="str">
        <f t="shared" si="33"/>
        <v xml:space="preserve"> </v>
      </c>
      <c r="S241" s="251" t="str">
        <f t="shared" si="34"/>
        <v xml:space="preserve"> </v>
      </c>
      <c r="T241" s="252"/>
      <c r="U241" s="309" t="s">
        <v>451</v>
      </c>
    </row>
    <row r="242" spans="1:21">
      <c r="A242" s="23"/>
      <c r="B242" s="13">
        <v>219</v>
      </c>
      <c r="C242" s="23"/>
      <c r="D242" s="24" t="str">
        <f t="shared" si="35"/>
        <v xml:space="preserve"> </v>
      </c>
      <c r="E242" s="14" t="str">
        <f t="shared" si="36"/>
        <v xml:space="preserve"> </v>
      </c>
      <c r="F242" s="15"/>
      <c r="G242" s="13"/>
      <c r="H242" s="45"/>
      <c r="I242" s="16" t="str">
        <f t="shared" si="37"/>
        <v xml:space="preserve"> </v>
      </c>
      <c r="J242" s="17"/>
      <c r="K242" s="17"/>
      <c r="L242" s="92"/>
      <c r="M242" s="249"/>
      <c r="N242" s="250"/>
      <c r="O242" s="320" t="str">
        <f t="shared" si="31"/>
        <v xml:space="preserve"> </v>
      </c>
      <c r="P242" s="249" t="s">
        <v>316</v>
      </c>
      <c r="Q242" s="251" t="str">
        <f t="shared" si="32"/>
        <v xml:space="preserve"> </v>
      </c>
      <c r="R242" s="251" t="str">
        <f t="shared" si="33"/>
        <v xml:space="preserve"> </v>
      </c>
      <c r="S242" s="251" t="str">
        <f t="shared" si="34"/>
        <v xml:space="preserve"> </v>
      </c>
      <c r="T242" s="252"/>
      <c r="U242" s="309" t="s">
        <v>451</v>
      </c>
    </row>
    <row r="243" spans="1:21">
      <c r="A243" s="23"/>
      <c r="B243" s="13">
        <v>220</v>
      </c>
      <c r="C243" s="23"/>
      <c r="D243" s="24" t="str">
        <f t="shared" si="35"/>
        <v xml:space="preserve"> </v>
      </c>
      <c r="E243" s="14" t="str">
        <f t="shared" si="36"/>
        <v xml:space="preserve"> </v>
      </c>
      <c r="F243" s="15"/>
      <c r="G243" s="13"/>
      <c r="H243" s="45"/>
      <c r="I243" s="16" t="str">
        <f t="shared" si="37"/>
        <v xml:space="preserve"> </v>
      </c>
      <c r="J243" s="17"/>
      <c r="K243" s="17"/>
      <c r="L243" s="92"/>
      <c r="M243" s="249"/>
      <c r="N243" s="250"/>
      <c r="O243" s="320" t="str">
        <f t="shared" si="31"/>
        <v xml:space="preserve"> </v>
      </c>
      <c r="P243" s="249" t="s">
        <v>316</v>
      </c>
      <c r="Q243" s="251" t="str">
        <f t="shared" si="32"/>
        <v xml:space="preserve"> </v>
      </c>
      <c r="R243" s="251" t="str">
        <f t="shared" si="33"/>
        <v xml:space="preserve"> </v>
      </c>
      <c r="S243" s="251" t="str">
        <f t="shared" si="34"/>
        <v xml:space="preserve"> </v>
      </c>
      <c r="T243" s="252"/>
      <c r="U243" s="309" t="s">
        <v>451</v>
      </c>
    </row>
    <row r="244" spans="1:21">
      <c r="A244" s="23"/>
      <c r="B244" s="13">
        <v>221</v>
      </c>
      <c r="C244" s="23"/>
      <c r="D244" s="24" t="str">
        <f t="shared" si="35"/>
        <v xml:space="preserve"> </v>
      </c>
      <c r="E244" s="14" t="str">
        <f t="shared" si="36"/>
        <v xml:space="preserve"> </v>
      </c>
      <c r="F244" s="15"/>
      <c r="G244" s="13"/>
      <c r="H244" s="45"/>
      <c r="I244" s="16" t="str">
        <f t="shared" si="37"/>
        <v xml:space="preserve"> </v>
      </c>
      <c r="J244" s="17"/>
      <c r="K244" s="17"/>
      <c r="L244" s="92"/>
      <c r="M244" s="249"/>
      <c r="N244" s="250"/>
      <c r="O244" s="320" t="str">
        <f t="shared" si="31"/>
        <v xml:space="preserve"> </v>
      </c>
      <c r="P244" s="249" t="s">
        <v>316</v>
      </c>
      <c r="Q244" s="251" t="str">
        <f t="shared" si="32"/>
        <v xml:space="preserve"> </v>
      </c>
      <c r="R244" s="251" t="str">
        <f t="shared" si="33"/>
        <v xml:space="preserve"> </v>
      </c>
      <c r="S244" s="251" t="str">
        <f t="shared" si="34"/>
        <v xml:space="preserve"> </v>
      </c>
      <c r="T244" s="252"/>
      <c r="U244" s="309" t="s">
        <v>451</v>
      </c>
    </row>
    <row r="245" spans="1:21">
      <c r="A245" s="23"/>
      <c r="B245" s="13">
        <v>222</v>
      </c>
      <c r="C245" s="23"/>
      <c r="D245" s="24" t="str">
        <f t="shared" si="35"/>
        <v xml:space="preserve"> </v>
      </c>
      <c r="E245" s="14" t="str">
        <f t="shared" si="36"/>
        <v xml:space="preserve"> </v>
      </c>
      <c r="F245" s="15"/>
      <c r="G245" s="13"/>
      <c r="H245" s="45"/>
      <c r="I245" s="16" t="str">
        <f t="shared" si="37"/>
        <v xml:space="preserve"> </v>
      </c>
      <c r="J245" s="17"/>
      <c r="K245" s="17"/>
      <c r="L245" s="92"/>
      <c r="M245" s="249"/>
      <c r="N245" s="250"/>
      <c r="O245" s="320" t="str">
        <f t="shared" si="31"/>
        <v xml:space="preserve"> </v>
      </c>
      <c r="P245" s="249" t="s">
        <v>316</v>
      </c>
      <c r="Q245" s="251" t="str">
        <f t="shared" si="32"/>
        <v xml:space="preserve"> </v>
      </c>
      <c r="R245" s="251" t="str">
        <f t="shared" si="33"/>
        <v xml:space="preserve"> </v>
      </c>
      <c r="S245" s="251" t="str">
        <f t="shared" si="34"/>
        <v xml:space="preserve"> </v>
      </c>
      <c r="T245" s="252"/>
      <c r="U245" s="309" t="s">
        <v>451</v>
      </c>
    </row>
    <row r="246" spans="1:21">
      <c r="A246" s="23"/>
      <c r="B246" s="13">
        <v>223</v>
      </c>
      <c r="C246" s="23"/>
      <c r="D246" s="24" t="str">
        <f t="shared" si="35"/>
        <v xml:space="preserve"> </v>
      </c>
      <c r="E246" s="14" t="str">
        <f t="shared" si="36"/>
        <v xml:space="preserve"> </v>
      </c>
      <c r="F246" s="15"/>
      <c r="G246" s="13"/>
      <c r="H246" s="45"/>
      <c r="I246" s="16" t="str">
        <f t="shared" si="37"/>
        <v xml:space="preserve"> </v>
      </c>
      <c r="J246" s="17"/>
      <c r="K246" s="17"/>
      <c r="L246" s="92"/>
      <c r="M246" s="249"/>
      <c r="N246" s="250"/>
      <c r="O246" s="320" t="str">
        <f t="shared" si="31"/>
        <v xml:space="preserve"> </v>
      </c>
      <c r="P246" s="249" t="s">
        <v>316</v>
      </c>
      <c r="Q246" s="251" t="str">
        <f t="shared" si="32"/>
        <v xml:space="preserve"> </v>
      </c>
      <c r="R246" s="251" t="str">
        <f t="shared" si="33"/>
        <v xml:space="preserve"> </v>
      </c>
      <c r="S246" s="251" t="str">
        <f t="shared" si="34"/>
        <v xml:space="preserve"> </v>
      </c>
      <c r="T246" s="252"/>
      <c r="U246" s="309" t="s">
        <v>451</v>
      </c>
    </row>
    <row r="247" spans="1:21">
      <c r="A247" s="23"/>
      <c r="B247" s="13">
        <v>224</v>
      </c>
      <c r="C247" s="23"/>
      <c r="D247" s="24" t="str">
        <f t="shared" si="35"/>
        <v xml:space="preserve"> </v>
      </c>
      <c r="E247" s="14" t="str">
        <f t="shared" si="36"/>
        <v xml:space="preserve"> </v>
      </c>
      <c r="F247" s="15"/>
      <c r="G247" s="13"/>
      <c r="H247" s="45"/>
      <c r="I247" s="16" t="str">
        <f t="shared" si="37"/>
        <v xml:space="preserve"> </v>
      </c>
      <c r="J247" s="17"/>
      <c r="K247" s="17"/>
      <c r="L247" s="92"/>
      <c r="M247" s="249"/>
      <c r="N247" s="250"/>
      <c r="O247" s="320" t="str">
        <f t="shared" si="31"/>
        <v xml:space="preserve"> </v>
      </c>
      <c r="P247" s="249" t="s">
        <v>316</v>
      </c>
      <c r="Q247" s="251" t="str">
        <f t="shared" si="32"/>
        <v xml:space="preserve"> </v>
      </c>
      <c r="R247" s="251" t="str">
        <f t="shared" si="33"/>
        <v xml:space="preserve"> </v>
      </c>
      <c r="S247" s="251" t="str">
        <f t="shared" si="34"/>
        <v xml:space="preserve"> </v>
      </c>
      <c r="T247" s="252"/>
      <c r="U247" s="309" t="s">
        <v>451</v>
      </c>
    </row>
    <row r="248" spans="1:21">
      <c r="A248" s="23"/>
      <c r="B248" s="13">
        <v>225</v>
      </c>
      <c r="C248" s="23"/>
      <c r="D248" s="24" t="str">
        <f t="shared" si="35"/>
        <v xml:space="preserve"> </v>
      </c>
      <c r="E248" s="14" t="str">
        <f t="shared" si="36"/>
        <v xml:space="preserve"> </v>
      </c>
      <c r="F248" s="15"/>
      <c r="G248" s="13"/>
      <c r="H248" s="45"/>
      <c r="I248" s="16" t="str">
        <f t="shared" si="37"/>
        <v xml:space="preserve"> </v>
      </c>
      <c r="J248" s="17"/>
      <c r="K248" s="17"/>
      <c r="L248" s="92"/>
      <c r="M248" s="249"/>
      <c r="N248" s="250"/>
      <c r="O248" s="320" t="str">
        <f t="shared" si="31"/>
        <v xml:space="preserve"> </v>
      </c>
      <c r="P248" s="249" t="s">
        <v>316</v>
      </c>
      <c r="Q248" s="251" t="str">
        <f t="shared" si="32"/>
        <v xml:space="preserve"> </v>
      </c>
      <c r="R248" s="251" t="str">
        <f t="shared" si="33"/>
        <v xml:space="preserve"> </v>
      </c>
      <c r="S248" s="251" t="str">
        <f t="shared" si="34"/>
        <v xml:space="preserve"> </v>
      </c>
      <c r="T248" s="252"/>
      <c r="U248" s="309" t="s">
        <v>451</v>
      </c>
    </row>
    <row r="249" spans="1:21">
      <c r="A249" s="23"/>
      <c r="B249" s="13">
        <v>226</v>
      </c>
      <c r="C249" s="23"/>
      <c r="D249" s="24" t="str">
        <f t="shared" si="35"/>
        <v xml:space="preserve"> </v>
      </c>
      <c r="E249" s="14" t="str">
        <f t="shared" si="36"/>
        <v xml:space="preserve"> </v>
      </c>
      <c r="F249" s="15"/>
      <c r="G249" s="13"/>
      <c r="H249" s="45"/>
      <c r="I249" s="16" t="str">
        <f t="shared" si="37"/>
        <v xml:space="preserve"> </v>
      </c>
      <c r="J249" s="17"/>
      <c r="K249" s="17"/>
      <c r="L249" s="92"/>
      <c r="M249" s="249"/>
      <c r="N249" s="250"/>
      <c r="O249" s="320" t="str">
        <f t="shared" si="31"/>
        <v xml:space="preserve"> </v>
      </c>
      <c r="P249" s="249" t="s">
        <v>316</v>
      </c>
      <c r="Q249" s="251" t="str">
        <f t="shared" si="32"/>
        <v xml:space="preserve"> </v>
      </c>
      <c r="R249" s="251" t="str">
        <f t="shared" si="33"/>
        <v xml:space="preserve"> </v>
      </c>
      <c r="S249" s="251" t="str">
        <f t="shared" si="34"/>
        <v xml:space="preserve"> </v>
      </c>
      <c r="T249" s="252"/>
      <c r="U249" s="309" t="s">
        <v>451</v>
      </c>
    </row>
    <row r="250" spans="1:21">
      <c r="A250" s="23"/>
      <c r="B250" s="13">
        <v>227</v>
      </c>
      <c r="C250" s="23"/>
      <c r="D250" s="24" t="str">
        <f t="shared" si="35"/>
        <v xml:space="preserve"> </v>
      </c>
      <c r="E250" s="14" t="str">
        <f t="shared" si="36"/>
        <v xml:space="preserve"> </v>
      </c>
      <c r="F250" s="15"/>
      <c r="G250" s="13"/>
      <c r="H250" s="45"/>
      <c r="I250" s="16" t="str">
        <f t="shared" si="37"/>
        <v xml:space="preserve"> </v>
      </c>
      <c r="J250" s="17"/>
      <c r="K250" s="17"/>
      <c r="L250" s="92"/>
      <c r="M250" s="249"/>
      <c r="N250" s="250"/>
      <c r="O250" s="320" t="str">
        <f t="shared" si="31"/>
        <v xml:space="preserve"> </v>
      </c>
      <c r="P250" s="249" t="s">
        <v>316</v>
      </c>
      <c r="Q250" s="251" t="str">
        <f t="shared" si="32"/>
        <v xml:space="preserve"> </v>
      </c>
      <c r="R250" s="251" t="str">
        <f t="shared" si="33"/>
        <v xml:space="preserve"> </v>
      </c>
      <c r="S250" s="251" t="str">
        <f t="shared" si="34"/>
        <v xml:space="preserve"> </v>
      </c>
      <c r="T250" s="252"/>
      <c r="U250" s="309" t="s">
        <v>451</v>
      </c>
    </row>
    <row r="251" spans="1:21">
      <c r="A251" s="23"/>
      <c r="B251" s="13">
        <v>228</v>
      </c>
      <c r="C251" s="23"/>
      <c r="D251" s="24" t="str">
        <f t="shared" si="35"/>
        <v xml:space="preserve"> </v>
      </c>
      <c r="E251" s="14" t="str">
        <f t="shared" si="36"/>
        <v xml:space="preserve"> </v>
      </c>
      <c r="F251" s="15"/>
      <c r="G251" s="13"/>
      <c r="H251" s="45"/>
      <c r="I251" s="16" t="str">
        <f t="shared" si="37"/>
        <v xml:space="preserve"> </v>
      </c>
      <c r="J251" s="17"/>
      <c r="K251" s="17"/>
      <c r="L251" s="92"/>
      <c r="M251" s="249"/>
      <c r="N251" s="250"/>
      <c r="O251" s="320" t="str">
        <f t="shared" si="31"/>
        <v xml:space="preserve"> </v>
      </c>
      <c r="P251" s="249" t="s">
        <v>316</v>
      </c>
      <c r="Q251" s="251" t="str">
        <f t="shared" si="32"/>
        <v xml:space="preserve"> </v>
      </c>
      <c r="R251" s="251" t="str">
        <f t="shared" si="33"/>
        <v xml:space="preserve"> </v>
      </c>
      <c r="S251" s="251" t="str">
        <f t="shared" si="34"/>
        <v xml:space="preserve"> </v>
      </c>
      <c r="T251" s="252"/>
      <c r="U251" s="309" t="s">
        <v>451</v>
      </c>
    </row>
    <row r="252" spans="1:21">
      <c r="A252" s="23"/>
      <c r="B252" s="13">
        <v>229</v>
      </c>
      <c r="C252" s="23"/>
      <c r="D252" s="24" t="str">
        <f t="shared" si="35"/>
        <v xml:space="preserve"> </v>
      </c>
      <c r="E252" s="14" t="str">
        <f t="shared" si="36"/>
        <v xml:space="preserve"> </v>
      </c>
      <c r="F252" s="15"/>
      <c r="G252" s="20"/>
      <c r="H252" s="45"/>
      <c r="I252" s="16" t="str">
        <f t="shared" si="37"/>
        <v xml:space="preserve"> </v>
      </c>
      <c r="J252" s="17"/>
      <c r="K252" s="17"/>
      <c r="L252" s="92"/>
      <c r="M252" s="249"/>
      <c r="N252" s="250"/>
      <c r="O252" s="320" t="str">
        <f t="shared" si="31"/>
        <v xml:space="preserve"> </v>
      </c>
      <c r="P252" s="249" t="s">
        <v>316</v>
      </c>
      <c r="Q252" s="251" t="str">
        <f t="shared" si="32"/>
        <v xml:space="preserve"> </v>
      </c>
      <c r="R252" s="251" t="str">
        <f t="shared" si="33"/>
        <v xml:space="preserve"> </v>
      </c>
      <c r="S252" s="251" t="str">
        <f t="shared" si="34"/>
        <v xml:space="preserve"> </v>
      </c>
      <c r="T252" s="252"/>
      <c r="U252" s="309" t="s">
        <v>451</v>
      </c>
    </row>
    <row r="253" spans="1:21">
      <c r="A253" s="23"/>
      <c r="B253" s="13">
        <v>230</v>
      </c>
      <c r="C253" s="23"/>
      <c r="D253" s="24" t="str">
        <f t="shared" si="35"/>
        <v xml:space="preserve"> </v>
      </c>
      <c r="E253" s="14" t="str">
        <f t="shared" si="36"/>
        <v xml:space="preserve"> </v>
      </c>
      <c r="F253" s="15"/>
      <c r="G253" s="13"/>
      <c r="H253" s="45"/>
      <c r="I253" s="16" t="str">
        <f t="shared" si="37"/>
        <v xml:space="preserve"> </v>
      </c>
      <c r="J253" s="17"/>
      <c r="K253" s="17"/>
      <c r="L253" s="92"/>
      <c r="M253" s="249"/>
      <c r="N253" s="250"/>
      <c r="O253" s="320" t="str">
        <f t="shared" si="31"/>
        <v xml:space="preserve"> </v>
      </c>
      <c r="P253" s="249" t="s">
        <v>316</v>
      </c>
      <c r="Q253" s="251" t="str">
        <f t="shared" si="32"/>
        <v xml:space="preserve"> </v>
      </c>
      <c r="R253" s="251" t="str">
        <f t="shared" si="33"/>
        <v xml:space="preserve"> </v>
      </c>
      <c r="S253" s="251" t="str">
        <f t="shared" si="34"/>
        <v xml:space="preserve"> </v>
      </c>
      <c r="T253" s="252"/>
      <c r="U253" s="309" t="s">
        <v>451</v>
      </c>
    </row>
    <row r="254" spans="1:21">
      <c r="A254" s="23"/>
      <c r="B254" s="13">
        <v>231</v>
      </c>
      <c r="C254" s="23"/>
      <c r="D254" s="24" t="str">
        <f t="shared" si="35"/>
        <v xml:space="preserve"> </v>
      </c>
      <c r="E254" s="14" t="str">
        <f t="shared" si="36"/>
        <v xml:space="preserve"> </v>
      </c>
      <c r="F254" s="15"/>
      <c r="G254" s="13"/>
      <c r="H254" s="45"/>
      <c r="I254" s="16" t="str">
        <f t="shared" si="37"/>
        <v xml:space="preserve"> </v>
      </c>
      <c r="J254" s="17"/>
      <c r="K254" s="17"/>
      <c r="L254" s="92"/>
      <c r="M254" s="249"/>
      <c r="N254" s="250"/>
      <c r="O254" s="320" t="str">
        <f t="shared" si="31"/>
        <v xml:space="preserve"> </v>
      </c>
      <c r="P254" s="249" t="s">
        <v>316</v>
      </c>
      <c r="Q254" s="251" t="str">
        <f t="shared" si="32"/>
        <v xml:space="preserve"> </v>
      </c>
      <c r="R254" s="251" t="str">
        <f t="shared" si="33"/>
        <v xml:space="preserve"> </v>
      </c>
      <c r="S254" s="251" t="str">
        <f t="shared" si="34"/>
        <v xml:space="preserve"> </v>
      </c>
      <c r="T254" s="252"/>
      <c r="U254" s="309" t="s">
        <v>451</v>
      </c>
    </row>
    <row r="255" spans="1:21">
      <c r="A255" s="23"/>
      <c r="B255" s="13">
        <v>232</v>
      </c>
      <c r="C255" s="23"/>
      <c r="D255" s="24" t="str">
        <f t="shared" si="35"/>
        <v xml:space="preserve"> </v>
      </c>
      <c r="E255" s="14" t="str">
        <f t="shared" si="36"/>
        <v xml:space="preserve"> </v>
      </c>
      <c r="F255" s="15"/>
      <c r="G255" s="13"/>
      <c r="H255" s="45"/>
      <c r="I255" s="16" t="str">
        <f t="shared" si="37"/>
        <v xml:space="preserve"> </v>
      </c>
      <c r="J255" s="17"/>
      <c r="K255" s="17"/>
      <c r="L255" s="92"/>
      <c r="M255" s="249"/>
      <c r="N255" s="250"/>
      <c r="O255" s="320" t="str">
        <f t="shared" si="31"/>
        <v xml:space="preserve"> </v>
      </c>
      <c r="P255" s="249" t="s">
        <v>316</v>
      </c>
      <c r="Q255" s="251" t="str">
        <f t="shared" si="32"/>
        <v xml:space="preserve"> </v>
      </c>
      <c r="R255" s="251" t="str">
        <f t="shared" si="33"/>
        <v xml:space="preserve"> </v>
      </c>
      <c r="S255" s="251" t="str">
        <f t="shared" si="34"/>
        <v xml:space="preserve"> </v>
      </c>
      <c r="T255" s="252"/>
      <c r="U255" s="309" t="s">
        <v>451</v>
      </c>
    </row>
    <row r="256" spans="1:21">
      <c r="A256" s="23"/>
      <c r="B256" s="13">
        <v>233</v>
      </c>
      <c r="C256" s="23"/>
      <c r="D256" s="24" t="str">
        <f t="shared" si="35"/>
        <v xml:space="preserve"> </v>
      </c>
      <c r="E256" s="14" t="str">
        <f t="shared" si="36"/>
        <v xml:space="preserve"> </v>
      </c>
      <c r="F256" s="15"/>
      <c r="G256" s="13"/>
      <c r="H256" s="45"/>
      <c r="I256" s="16" t="str">
        <f t="shared" si="37"/>
        <v xml:space="preserve"> </v>
      </c>
      <c r="J256" s="17"/>
      <c r="K256" s="17"/>
      <c r="L256" s="92"/>
      <c r="M256" s="249"/>
      <c r="N256" s="250"/>
      <c r="O256" s="320" t="str">
        <f t="shared" si="31"/>
        <v xml:space="preserve"> </v>
      </c>
      <c r="P256" s="249" t="s">
        <v>316</v>
      </c>
      <c r="Q256" s="251" t="str">
        <f t="shared" si="32"/>
        <v xml:space="preserve"> </v>
      </c>
      <c r="R256" s="251" t="str">
        <f t="shared" si="33"/>
        <v xml:space="preserve"> </v>
      </c>
      <c r="S256" s="251" t="str">
        <f t="shared" si="34"/>
        <v xml:space="preserve"> </v>
      </c>
      <c r="T256" s="252"/>
      <c r="U256" s="309" t="s">
        <v>451</v>
      </c>
    </row>
    <row r="257" spans="1:21">
      <c r="A257" s="23"/>
      <c r="B257" s="13">
        <v>234</v>
      </c>
      <c r="C257" s="23"/>
      <c r="D257" s="24" t="str">
        <f t="shared" si="35"/>
        <v xml:space="preserve"> </v>
      </c>
      <c r="E257" s="14" t="str">
        <f t="shared" si="36"/>
        <v xml:space="preserve"> </v>
      </c>
      <c r="F257" s="15"/>
      <c r="G257" s="13"/>
      <c r="H257" s="45"/>
      <c r="I257" s="16" t="str">
        <f t="shared" si="37"/>
        <v xml:space="preserve"> </v>
      </c>
      <c r="J257" s="17"/>
      <c r="K257" s="17"/>
      <c r="L257" s="92"/>
      <c r="M257" s="249"/>
      <c r="N257" s="250"/>
      <c r="O257" s="320" t="str">
        <f t="shared" si="31"/>
        <v xml:space="preserve"> </v>
      </c>
      <c r="P257" s="249" t="s">
        <v>316</v>
      </c>
      <c r="Q257" s="251" t="str">
        <f t="shared" si="32"/>
        <v xml:space="preserve"> </v>
      </c>
      <c r="R257" s="251" t="str">
        <f t="shared" si="33"/>
        <v xml:space="preserve"> </v>
      </c>
      <c r="S257" s="251" t="str">
        <f t="shared" si="34"/>
        <v xml:space="preserve"> </v>
      </c>
      <c r="T257" s="252"/>
      <c r="U257" s="309" t="s">
        <v>451</v>
      </c>
    </row>
    <row r="258" spans="1:21">
      <c r="A258" s="23"/>
      <c r="B258" s="13">
        <v>235</v>
      </c>
      <c r="C258" s="23"/>
      <c r="D258" s="24" t="str">
        <f t="shared" si="35"/>
        <v xml:space="preserve"> </v>
      </c>
      <c r="E258" s="14" t="str">
        <f t="shared" si="36"/>
        <v xml:space="preserve"> </v>
      </c>
      <c r="F258" s="15"/>
      <c r="G258" s="13"/>
      <c r="H258" s="45"/>
      <c r="I258" s="16" t="str">
        <f t="shared" si="37"/>
        <v xml:space="preserve"> </v>
      </c>
      <c r="J258" s="17"/>
      <c r="K258" s="17"/>
      <c r="L258" s="92"/>
      <c r="M258" s="249"/>
      <c r="N258" s="250"/>
      <c r="O258" s="320" t="str">
        <f t="shared" si="31"/>
        <v xml:space="preserve"> </v>
      </c>
      <c r="P258" s="249" t="s">
        <v>316</v>
      </c>
      <c r="Q258" s="251" t="str">
        <f t="shared" si="32"/>
        <v xml:space="preserve"> </v>
      </c>
      <c r="R258" s="251" t="str">
        <f t="shared" si="33"/>
        <v xml:space="preserve"> </v>
      </c>
      <c r="S258" s="251" t="str">
        <f t="shared" si="34"/>
        <v xml:space="preserve"> </v>
      </c>
      <c r="T258" s="252"/>
      <c r="U258" s="309" t="s">
        <v>451</v>
      </c>
    </row>
    <row r="259" spans="1:21">
      <c r="A259" s="23"/>
      <c r="B259" s="13">
        <v>236</v>
      </c>
      <c r="C259" s="23"/>
      <c r="D259" s="24" t="str">
        <f t="shared" si="35"/>
        <v xml:space="preserve"> </v>
      </c>
      <c r="E259" s="14" t="str">
        <f t="shared" si="36"/>
        <v xml:space="preserve"> </v>
      </c>
      <c r="F259" s="15"/>
      <c r="G259" s="13"/>
      <c r="H259" s="45"/>
      <c r="I259" s="16" t="str">
        <f t="shared" si="37"/>
        <v xml:space="preserve"> </v>
      </c>
      <c r="J259" s="17"/>
      <c r="K259" s="17"/>
      <c r="L259" s="92"/>
      <c r="M259" s="249"/>
      <c r="N259" s="250"/>
      <c r="O259" s="320" t="str">
        <f t="shared" ref="O259:O322" si="38">IFERROR(VLOOKUP(C259,DATOS,16,FALSE)," ")</f>
        <v xml:space="preserve"> </v>
      </c>
      <c r="P259" s="249" t="s">
        <v>316</v>
      </c>
      <c r="Q259" s="251" t="str">
        <f t="shared" ref="Q259:Q322" si="39">IFERROR(VLOOKUP(C259,DATOS,12,FALSE)," ")</f>
        <v xml:space="preserve"> </v>
      </c>
      <c r="R259" s="251" t="str">
        <f t="shared" ref="R259:R322" si="40">IFERROR(VLOOKUP(C259,DATOS,9,FALSE)," ")</f>
        <v xml:space="preserve"> </v>
      </c>
      <c r="S259" s="251" t="str">
        <f t="shared" ref="S259:S322" si="41">IFERROR(VLOOKUP(C259,DATOS,8,FALSE)," ")</f>
        <v xml:space="preserve"> </v>
      </c>
      <c r="T259" s="252"/>
      <c r="U259" s="309" t="s">
        <v>451</v>
      </c>
    </row>
    <row r="260" spans="1:21">
      <c r="A260" s="23"/>
      <c r="B260" s="13">
        <v>237</v>
      </c>
      <c r="C260" s="23"/>
      <c r="D260" s="24" t="str">
        <f t="shared" si="35"/>
        <v xml:space="preserve"> </v>
      </c>
      <c r="E260" s="14" t="str">
        <f t="shared" si="36"/>
        <v xml:space="preserve"> </v>
      </c>
      <c r="F260" s="15"/>
      <c r="G260" s="13"/>
      <c r="H260" s="45"/>
      <c r="I260" s="16" t="str">
        <f t="shared" si="37"/>
        <v xml:space="preserve"> </v>
      </c>
      <c r="J260" s="17"/>
      <c r="K260" s="17"/>
      <c r="L260" s="92"/>
      <c r="M260" s="249"/>
      <c r="N260" s="250"/>
      <c r="O260" s="320" t="str">
        <f t="shared" si="38"/>
        <v xml:space="preserve"> </v>
      </c>
      <c r="P260" s="249" t="s">
        <v>316</v>
      </c>
      <c r="Q260" s="251" t="str">
        <f t="shared" si="39"/>
        <v xml:space="preserve"> </v>
      </c>
      <c r="R260" s="251" t="str">
        <f t="shared" si="40"/>
        <v xml:space="preserve"> </v>
      </c>
      <c r="S260" s="251" t="str">
        <f t="shared" si="41"/>
        <v xml:space="preserve"> </v>
      </c>
      <c r="T260" s="252"/>
      <c r="U260" s="309" t="s">
        <v>451</v>
      </c>
    </row>
    <row r="261" spans="1:21">
      <c r="A261" s="23"/>
      <c r="B261" s="13">
        <v>238</v>
      </c>
      <c r="C261" s="23"/>
      <c r="D261" s="24" t="str">
        <f t="shared" si="35"/>
        <v xml:space="preserve"> </v>
      </c>
      <c r="E261" s="14" t="str">
        <f t="shared" si="36"/>
        <v xml:space="preserve"> </v>
      </c>
      <c r="F261" s="15"/>
      <c r="G261" s="13"/>
      <c r="H261" s="45"/>
      <c r="I261" s="16" t="str">
        <f t="shared" si="37"/>
        <v xml:space="preserve"> </v>
      </c>
      <c r="J261" s="17"/>
      <c r="K261" s="17"/>
      <c r="L261" s="92"/>
      <c r="M261" s="249"/>
      <c r="N261" s="250"/>
      <c r="O261" s="320" t="str">
        <f t="shared" si="38"/>
        <v xml:space="preserve"> </v>
      </c>
      <c r="P261" s="249" t="s">
        <v>316</v>
      </c>
      <c r="Q261" s="251" t="str">
        <f t="shared" si="39"/>
        <v xml:space="preserve"> </v>
      </c>
      <c r="R261" s="251" t="str">
        <f t="shared" si="40"/>
        <v xml:space="preserve"> </v>
      </c>
      <c r="S261" s="251" t="str">
        <f t="shared" si="41"/>
        <v xml:space="preserve"> </v>
      </c>
      <c r="T261" s="252"/>
      <c r="U261" s="309" t="s">
        <v>451</v>
      </c>
    </row>
    <row r="262" spans="1:21">
      <c r="A262" s="23"/>
      <c r="B262" s="13">
        <v>239</v>
      </c>
      <c r="C262" s="23"/>
      <c r="D262" s="24" t="str">
        <f t="shared" si="35"/>
        <v xml:space="preserve"> </v>
      </c>
      <c r="E262" s="14" t="str">
        <f t="shared" si="36"/>
        <v xml:space="preserve"> </v>
      </c>
      <c r="F262" s="15"/>
      <c r="G262" s="13"/>
      <c r="H262" s="45"/>
      <c r="I262" s="16" t="str">
        <f t="shared" si="37"/>
        <v xml:space="preserve"> </v>
      </c>
      <c r="J262" s="17"/>
      <c r="K262" s="17"/>
      <c r="L262" s="92"/>
      <c r="M262" s="249"/>
      <c r="N262" s="250"/>
      <c r="O262" s="320" t="str">
        <f t="shared" si="38"/>
        <v xml:space="preserve"> </v>
      </c>
      <c r="P262" s="249" t="s">
        <v>316</v>
      </c>
      <c r="Q262" s="251" t="str">
        <f t="shared" si="39"/>
        <v xml:space="preserve"> </v>
      </c>
      <c r="R262" s="251" t="str">
        <f t="shared" si="40"/>
        <v xml:space="preserve"> </v>
      </c>
      <c r="S262" s="251" t="str">
        <f t="shared" si="41"/>
        <v xml:space="preserve"> </v>
      </c>
      <c r="T262" s="252"/>
      <c r="U262" s="309" t="s">
        <v>451</v>
      </c>
    </row>
    <row r="263" spans="1:21">
      <c r="A263" s="23"/>
      <c r="B263" s="13">
        <v>240</v>
      </c>
      <c r="C263" s="23"/>
      <c r="D263" s="24" t="str">
        <f t="shared" si="35"/>
        <v xml:space="preserve"> </v>
      </c>
      <c r="E263" s="14" t="str">
        <f t="shared" si="36"/>
        <v xml:space="preserve"> </v>
      </c>
      <c r="F263" s="15"/>
      <c r="G263" s="13"/>
      <c r="H263" s="45"/>
      <c r="I263" s="16" t="str">
        <f t="shared" si="37"/>
        <v xml:space="preserve"> </v>
      </c>
      <c r="J263" s="17"/>
      <c r="K263" s="17"/>
      <c r="L263" s="92"/>
      <c r="M263" s="252"/>
      <c r="N263" s="250"/>
      <c r="O263" s="320" t="str">
        <f t="shared" si="38"/>
        <v xml:space="preserve"> </v>
      </c>
      <c r="P263" s="249" t="s">
        <v>316</v>
      </c>
      <c r="Q263" s="251" t="str">
        <f t="shared" si="39"/>
        <v xml:space="preserve"> </v>
      </c>
      <c r="R263" s="251" t="str">
        <f t="shared" si="40"/>
        <v xml:space="preserve"> </v>
      </c>
      <c r="S263" s="251" t="str">
        <f t="shared" si="41"/>
        <v xml:space="preserve"> </v>
      </c>
      <c r="T263" s="252"/>
      <c r="U263" s="309" t="s">
        <v>451</v>
      </c>
    </row>
    <row r="264" spans="1:21">
      <c r="A264" s="23"/>
      <c r="B264" s="13">
        <v>241</v>
      </c>
      <c r="C264" s="23"/>
      <c r="D264" s="24" t="str">
        <f t="shared" si="35"/>
        <v xml:space="preserve"> </v>
      </c>
      <c r="E264" s="14" t="str">
        <f t="shared" si="36"/>
        <v xml:space="preserve"> </v>
      </c>
      <c r="F264" s="15"/>
      <c r="G264" s="13"/>
      <c r="H264" s="45"/>
      <c r="I264" s="16" t="str">
        <f t="shared" si="37"/>
        <v xml:space="preserve"> </v>
      </c>
      <c r="J264" s="17"/>
      <c r="K264" s="17"/>
      <c r="L264" s="92"/>
      <c r="M264" s="249"/>
      <c r="N264" s="250"/>
      <c r="O264" s="320" t="str">
        <f t="shared" si="38"/>
        <v xml:space="preserve"> </v>
      </c>
      <c r="P264" s="249" t="s">
        <v>316</v>
      </c>
      <c r="Q264" s="251" t="str">
        <f t="shared" si="39"/>
        <v xml:space="preserve"> </v>
      </c>
      <c r="R264" s="251" t="str">
        <f t="shared" si="40"/>
        <v xml:space="preserve"> </v>
      </c>
      <c r="S264" s="251" t="str">
        <f t="shared" si="41"/>
        <v xml:space="preserve"> </v>
      </c>
      <c r="T264" s="252"/>
      <c r="U264" s="309" t="s">
        <v>451</v>
      </c>
    </row>
    <row r="265" spans="1:21">
      <c r="A265" s="23"/>
      <c r="B265" s="13">
        <v>242</v>
      </c>
      <c r="C265" s="23"/>
      <c r="D265" s="24" t="str">
        <f t="shared" si="35"/>
        <v xml:space="preserve"> </v>
      </c>
      <c r="E265" s="14" t="str">
        <f t="shared" si="36"/>
        <v xml:space="preserve"> </v>
      </c>
      <c r="F265" s="15"/>
      <c r="G265" s="20"/>
      <c r="H265" s="45"/>
      <c r="I265" s="16" t="str">
        <f t="shared" si="37"/>
        <v xml:space="preserve"> </v>
      </c>
      <c r="J265" s="17"/>
      <c r="K265" s="17"/>
      <c r="L265" s="92"/>
      <c r="M265" s="249"/>
      <c r="N265" s="250"/>
      <c r="O265" s="320" t="str">
        <f t="shared" si="38"/>
        <v xml:space="preserve"> </v>
      </c>
      <c r="P265" s="249" t="s">
        <v>316</v>
      </c>
      <c r="Q265" s="251" t="str">
        <f t="shared" si="39"/>
        <v xml:space="preserve"> </v>
      </c>
      <c r="R265" s="251" t="str">
        <f t="shared" si="40"/>
        <v xml:space="preserve"> </v>
      </c>
      <c r="S265" s="251" t="str">
        <f t="shared" si="41"/>
        <v xml:space="preserve"> </v>
      </c>
      <c r="T265" s="252"/>
      <c r="U265" s="309" t="s">
        <v>451</v>
      </c>
    </row>
    <row r="266" spans="1:21">
      <c r="A266" s="23"/>
      <c r="B266" s="13">
        <v>243</v>
      </c>
      <c r="C266" s="23"/>
      <c r="D266" s="24" t="str">
        <f t="shared" si="35"/>
        <v xml:space="preserve"> </v>
      </c>
      <c r="E266" s="14" t="str">
        <f t="shared" si="36"/>
        <v xml:space="preserve"> </v>
      </c>
      <c r="F266" s="15"/>
      <c r="G266" s="13"/>
      <c r="H266" s="45"/>
      <c r="I266" s="16" t="str">
        <f t="shared" si="37"/>
        <v xml:space="preserve"> </v>
      </c>
      <c r="J266" s="17"/>
      <c r="K266" s="17"/>
      <c r="L266" s="92"/>
      <c r="M266" s="249"/>
      <c r="N266" s="250"/>
      <c r="O266" s="320" t="str">
        <f t="shared" si="38"/>
        <v xml:space="preserve"> </v>
      </c>
      <c r="P266" s="249" t="s">
        <v>316</v>
      </c>
      <c r="Q266" s="251" t="str">
        <f t="shared" si="39"/>
        <v xml:space="preserve"> </v>
      </c>
      <c r="R266" s="251" t="str">
        <f t="shared" si="40"/>
        <v xml:space="preserve"> </v>
      </c>
      <c r="S266" s="251" t="str">
        <f t="shared" si="41"/>
        <v xml:space="preserve"> </v>
      </c>
      <c r="T266" s="252"/>
      <c r="U266" s="309" t="s">
        <v>451</v>
      </c>
    </row>
    <row r="267" spans="1:21">
      <c r="A267" s="23"/>
      <c r="B267" s="13">
        <v>244</v>
      </c>
      <c r="C267" s="23"/>
      <c r="D267" s="24" t="str">
        <f t="shared" si="35"/>
        <v xml:space="preserve"> </v>
      </c>
      <c r="E267" s="14" t="str">
        <f t="shared" si="36"/>
        <v xml:space="preserve"> </v>
      </c>
      <c r="F267" s="15"/>
      <c r="G267" s="13"/>
      <c r="H267" s="45"/>
      <c r="I267" s="16" t="str">
        <f t="shared" si="37"/>
        <v xml:space="preserve"> </v>
      </c>
      <c r="J267" s="17"/>
      <c r="K267" s="17"/>
      <c r="L267" s="92"/>
      <c r="M267" s="249"/>
      <c r="N267" s="250"/>
      <c r="O267" s="320" t="str">
        <f t="shared" si="38"/>
        <v xml:space="preserve"> </v>
      </c>
      <c r="P267" s="249" t="s">
        <v>316</v>
      </c>
      <c r="Q267" s="251" t="str">
        <f t="shared" si="39"/>
        <v xml:space="preserve"> </v>
      </c>
      <c r="R267" s="251" t="str">
        <f t="shared" si="40"/>
        <v xml:space="preserve"> </v>
      </c>
      <c r="S267" s="251" t="str">
        <f t="shared" si="41"/>
        <v xml:space="preserve"> </v>
      </c>
      <c r="T267" s="252"/>
      <c r="U267" s="309" t="s">
        <v>451</v>
      </c>
    </row>
    <row r="268" spans="1:21">
      <c r="A268" s="23"/>
      <c r="B268" s="13">
        <v>245</v>
      </c>
      <c r="C268" s="23"/>
      <c r="D268" s="24" t="str">
        <f t="shared" si="35"/>
        <v xml:space="preserve"> </v>
      </c>
      <c r="E268" s="14" t="str">
        <f t="shared" si="36"/>
        <v xml:space="preserve"> </v>
      </c>
      <c r="F268" s="15"/>
      <c r="G268" s="13"/>
      <c r="H268" s="45"/>
      <c r="I268" s="16" t="str">
        <f t="shared" si="37"/>
        <v xml:space="preserve"> </v>
      </c>
      <c r="J268" s="17"/>
      <c r="K268" s="17"/>
      <c r="L268" s="92"/>
      <c r="M268" s="249"/>
      <c r="N268" s="250"/>
      <c r="O268" s="320" t="str">
        <f t="shared" si="38"/>
        <v xml:space="preserve"> </v>
      </c>
      <c r="P268" s="249" t="s">
        <v>316</v>
      </c>
      <c r="Q268" s="251" t="str">
        <f t="shared" si="39"/>
        <v xml:space="preserve"> </v>
      </c>
      <c r="R268" s="251" t="str">
        <f t="shared" si="40"/>
        <v xml:space="preserve"> </v>
      </c>
      <c r="S268" s="251" t="str">
        <f t="shared" si="41"/>
        <v xml:space="preserve"> </v>
      </c>
      <c r="T268" s="252"/>
      <c r="U268" s="309" t="s">
        <v>451</v>
      </c>
    </row>
    <row r="269" spans="1:21">
      <c r="A269" s="23"/>
      <c r="B269" s="13">
        <v>246</v>
      </c>
      <c r="C269" s="23"/>
      <c r="D269" s="24" t="str">
        <f t="shared" si="35"/>
        <v xml:space="preserve"> </v>
      </c>
      <c r="E269" s="14" t="str">
        <f t="shared" si="36"/>
        <v xml:space="preserve"> </v>
      </c>
      <c r="F269" s="15"/>
      <c r="G269" s="13"/>
      <c r="H269" s="45"/>
      <c r="I269" s="16" t="str">
        <f t="shared" si="37"/>
        <v xml:space="preserve"> </v>
      </c>
      <c r="J269" s="17"/>
      <c r="K269" s="17"/>
      <c r="L269" s="92"/>
      <c r="M269" s="249"/>
      <c r="N269" s="250"/>
      <c r="O269" s="320" t="str">
        <f t="shared" si="38"/>
        <v xml:space="preserve"> </v>
      </c>
      <c r="P269" s="249" t="s">
        <v>316</v>
      </c>
      <c r="Q269" s="251" t="str">
        <f t="shared" si="39"/>
        <v xml:space="preserve"> </v>
      </c>
      <c r="R269" s="251" t="str">
        <f t="shared" si="40"/>
        <v xml:space="preserve"> </v>
      </c>
      <c r="S269" s="251" t="str">
        <f t="shared" si="41"/>
        <v xml:space="preserve"> </v>
      </c>
      <c r="T269" s="252"/>
      <c r="U269" s="309" t="s">
        <v>451</v>
      </c>
    </row>
    <row r="270" spans="1:21">
      <c r="A270" s="23"/>
      <c r="B270" s="13">
        <v>247</v>
      </c>
      <c r="C270" s="23"/>
      <c r="D270" s="24" t="str">
        <f t="shared" si="35"/>
        <v xml:space="preserve"> </v>
      </c>
      <c r="E270" s="14" t="str">
        <f t="shared" si="36"/>
        <v xml:space="preserve"> </v>
      </c>
      <c r="F270" s="15"/>
      <c r="G270" s="13"/>
      <c r="H270" s="45"/>
      <c r="I270" s="16" t="str">
        <f t="shared" si="37"/>
        <v xml:space="preserve"> </v>
      </c>
      <c r="J270" s="17"/>
      <c r="K270" s="17"/>
      <c r="L270" s="92"/>
      <c r="M270" s="249"/>
      <c r="N270" s="250"/>
      <c r="O270" s="320" t="str">
        <f t="shared" si="38"/>
        <v xml:space="preserve"> </v>
      </c>
      <c r="P270" s="249" t="s">
        <v>316</v>
      </c>
      <c r="Q270" s="251" t="str">
        <f t="shared" si="39"/>
        <v xml:space="preserve"> </v>
      </c>
      <c r="R270" s="251" t="str">
        <f t="shared" si="40"/>
        <v xml:space="preserve"> </v>
      </c>
      <c r="S270" s="251" t="str">
        <f t="shared" si="41"/>
        <v xml:space="preserve"> </v>
      </c>
      <c r="T270" s="252"/>
      <c r="U270" s="309" t="s">
        <v>451</v>
      </c>
    </row>
    <row r="271" spans="1:21">
      <c r="A271" s="23"/>
      <c r="B271" s="13">
        <v>248</v>
      </c>
      <c r="C271" s="23"/>
      <c r="D271" s="24" t="str">
        <f t="shared" si="35"/>
        <v xml:space="preserve"> </v>
      </c>
      <c r="E271" s="14" t="str">
        <f t="shared" si="36"/>
        <v xml:space="preserve"> </v>
      </c>
      <c r="F271" s="15"/>
      <c r="G271" s="13"/>
      <c r="H271" s="45"/>
      <c r="I271" s="16" t="str">
        <f t="shared" si="37"/>
        <v xml:space="preserve"> </v>
      </c>
      <c r="J271" s="17"/>
      <c r="K271" s="17"/>
      <c r="L271" s="92"/>
      <c r="M271" s="249"/>
      <c r="N271" s="250"/>
      <c r="O271" s="320" t="str">
        <f t="shared" si="38"/>
        <v xml:space="preserve"> </v>
      </c>
      <c r="P271" s="249" t="s">
        <v>316</v>
      </c>
      <c r="Q271" s="251" t="str">
        <f t="shared" si="39"/>
        <v xml:space="preserve"> </v>
      </c>
      <c r="R271" s="251" t="str">
        <f t="shared" si="40"/>
        <v xml:space="preserve"> </v>
      </c>
      <c r="S271" s="251" t="str">
        <f t="shared" si="41"/>
        <v xml:space="preserve"> </v>
      </c>
      <c r="T271" s="252"/>
      <c r="U271" s="309" t="s">
        <v>451</v>
      </c>
    </row>
    <row r="272" spans="1:21">
      <c r="A272" s="23"/>
      <c r="B272" s="13">
        <v>249</v>
      </c>
      <c r="C272" s="23"/>
      <c r="D272" s="24" t="str">
        <f t="shared" si="35"/>
        <v xml:space="preserve"> </v>
      </c>
      <c r="E272" s="14" t="str">
        <f t="shared" si="36"/>
        <v xml:space="preserve"> </v>
      </c>
      <c r="F272" s="15"/>
      <c r="G272" s="13"/>
      <c r="H272" s="45"/>
      <c r="I272" s="16" t="str">
        <f t="shared" si="37"/>
        <v xml:space="preserve"> </v>
      </c>
      <c r="J272" s="17"/>
      <c r="K272" s="17"/>
      <c r="L272" s="92"/>
      <c r="M272" s="249"/>
      <c r="N272" s="250"/>
      <c r="O272" s="320" t="str">
        <f t="shared" si="38"/>
        <v xml:space="preserve"> </v>
      </c>
      <c r="P272" s="249" t="s">
        <v>316</v>
      </c>
      <c r="Q272" s="251" t="str">
        <f t="shared" si="39"/>
        <v xml:space="preserve"> </v>
      </c>
      <c r="R272" s="251" t="str">
        <f t="shared" si="40"/>
        <v xml:space="preserve"> </v>
      </c>
      <c r="S272" s="251" t="str">
        <f t="shared" si="41"/>
        <v xml:space="preserve"> </v>
      </c>
      <c r="T272" s="252"/>
      <c r="U272" s="309" t="s">
        <v>451</v>
      </c>
    </row>
    <row r="273" spans="1:21">
      <c r="A273" s="23"/>
      <c r="B273" s="13">
        <v>250</v>
      </c>
      <c r="C273" s="23"/>
      <c r="D273" s="24" t="str">
        <f t="shared" si="35"/>
        <v xml:space="preserve"> </v>
      </c>
      <c r="E273" s="14" t="str">
        <f t="shared" si="36"/>
        <v xml:space="preserve"> </v>
      </c>
      <c r="F273" s="15"/>
      <c r="G273" s="13"/>
      <c r="H273" s="45"/>
      <c r="I273" s="16" t="str">
        <f t="shared" si="37"/>
        <v xml:space="preserve"> </v>
      </c>
      <c r="J273" s="17"/>
      <c r="K273" s="17"/>
      <c r="L273" s="92"/>
      <c r="M273" s="249"/>
      <c r="N273" s="250"/>
      <c r="O273" s="320" t="str">
        <f t="shared" si="38"/>
        <v xml:space="preserve"> </v>
      </c>
      <c r="P273" s="249" t="s">
        <v>316</v>
      </c>
      <c r="Q273" s="251" t="str">
        <f t="shared" si="39"/>
        <v xml:space="preserve"> </v>
      </c>
      <c r="R273" s="251" t="str">
        <f t="shared" si="40"/>
        <v xml:space="preserve"> </v>
      </c>
      <c r="S273" s="251" t="str">
        <f t="shared" si="41"/>
        <v xml:space="preserve"> </v>
      </c>
      <c r="T273" s="252"/>
      <c r="U273" s="309" t="s">
        <v>451</v>
      </c>
    </row>
    <row r="274" spans="1:21">
      <c r="A274" s="23"/>
      <c r="B274" s="13">
        <v>251</v>
      </c>
      <c r="C274" s="23"/>
      <c r="D274" s="24" t="str">
        <f t="shared" si="35"/>
        <v xml:space="preserve"> </v>
      </c>
      <c r="E274" s="14" t="str">
        <f t="shared" si="36"/>
        <v xml:space="preserve"> </v>
      </c>
      <c r="F274" s="15"/>
      <c r="G274" s="13"/>
      <c r="H274" s="45"/>
      <c r="I274" s="16" t="str">
        <f t="shared" si="37"/>
        <v xml:space="preserve"> </v>
      </c>
      <c r="J274" s="17"/>
      <c r="K274" s="17"/>
      <c r="L274" s="92"/>
      <c r="M274" s="249"/>
      <c r="N274" s="250"/>
      <c r="O274" s="320" t="str">
        <f t="shared" si="38"/>
        <v xml:space="preserve"> </v>
      </c>
      <c r="P274" s="249" t="s">
        <v>316</v>
      </c>
      <c r="Q274" s="251" t="str">
        <f t="shared" si="39"/>
        <v xml:space="preserve"> </v>
      </c>
      <c r="R274" s="251" t="str">
        <f t="shared" si="40"/>
        <v xml:space="preserve"> </v>
      </c>
      <c r="S274" s="251" t="str">
        <f t="shared" si="41"/>
        <v xml:space="preserve"> </v>
      </c>
      <c r="T274" s="252"/>
      <c r="U274" s="309" t="s">
        <v>451</v>
      </c>
    </row>
    <row r="275" spans="1:21">
      <c r="A275" s="23"/>
      <c r="B275" s="13">
        <v>252</v>
      </c>
      <c r="C275" s="23"/>
      <c r="D275" s="24" t="str">
        <f t="shared" si="35"/>
        <v xml:space="preserve"> </v>
      </c>
      <c r="E275" s="14" t="str">
        <f t="shared" si="36"/>
        <v xml:space="preserve"> </v>
      </c>
      <c r="F275" s="15"/>
      <c r="G275" s="13"/>
      <c r="H275" s="45"/>
      <c r="I275" s="16" t="str">
        <f t="shared" si="37"/>
        <v xml:space="preserve"> </v>
      </c>
      <c r="J275" s="17"/>
      <c r="K275" s="17"/>
      <c r="L275" s="92"/>
      <c r="M275" s="249"/>
      <c r="N275" s="250"/>
      <c r="O275" s="320" t="str">
        <f t="shared" si="38"/>
        <v xml:space="preserve"> </v>
      </c>
      <c r="P275" s="249" t="s">
        <v>316</v>
      </c>
      <c r="Q275" s="251" t="str">
        <f t="shared" si="39"/>
        <v xml:space="preserve"> </v>
      </c>
      <c r="R275" s="251" t="str">
        <f t="shared" si="40"/>
        <v xml:space="preserve"> </v>
      </c>
      <c r="S275" s="251" t="str">
        <f t="shared" si="41"/>
        <v xml:space="preserve"> </v>
      </c>
      <c r="T275" s="252"/>
      <c r="U275" s="309" t="s">
        <v>451</v>
      </c>
    </row>
    <row r="276" spans="1:21">
      <c r="A276" s="23"/>
      <c r="B276" s="13">
        <v>253</v>
      </c>
      <c r="C276" s="23"/>
      <c r="D276" s="24" t="str">
        <f t="shared" si="35"/>
        <v xml:space="preserve"> </v>
      </c>
      <c r="E276" s="14" t="str">
        <f t="shared" si="36"/>
        <v xml:space="preserve"> </v>
      </c>
      <c r="F276" s="15"/>
      <c r="G276" s="13"/>
      <c r="H276" s="45"/>
      <c r="I276" s="16" t="str">
        <f t="shared" si="37"/>
        <v xml:space="preserve"> </v>
      </c>
      <c r="J276" s="17"/>
      <c r="K276" s="17"/>
      <c r="L276" s="92"/>
      <c r="M276" s="249"/>
      <c r="N276" s="250"/>
      <c r="O276" s="320" t="str">
        <f t="shared" si="38"/>
        <v xml:space="preserve"> </v>
      </c>
      <c r="P276" s="249" t="s">
        <v>316</v>
      </c>
      <c r="Q276" s="251" t="str">
        <f t="shared" si="39"/>
        <v xml:space="preserve"> </v>
      </c>
      <c r="R276" s="251" t="str">
        <f t="shared" si="40"/>
        <v xml:space="preserve"> </v>
      </c>
      <c r="S276" s="251" t="str">
        <f t="shared" si="41"/>
        <v xml:space="preserve"> </v>
      </c>
      <c r="T276" s="252"/>
      <c r="U276" s="309" t="s">
        <v>451</v>
      </c>
    </row>
    <row r="277" spans="1:21">
      <c r="A277" s="23"/>
      <c r="B277" s="13">
        <v>254</v>
      </c>
      <c r="C277" s="23"/>
      <c r="D277" s="24" t="str">
        <f t="shared" si="35"/>
        <v xml:space="preserve"> </v>
      </c>
      <c r="E277" s="14" t="str">
        <f t="shared" si="36"/>
        <v xml:space="preserve"> </v>
      </c>
      <c r="F277" s="15"/>
      <c r="G277" s="13"/>
      <c r="H277" s="45"/>
      <c r="I277" s="16" t="str">
        <f t="shared" si="37"/>
        <v xml:space="preserve"> </v>
      </c>
      <c r="J277" s="17"/>
      <c r="K277" s="17"/>
      <c r="L277" s="92"/>
      <c r="M277" s="249"/>
      <c r="N277" s="250"/>
      <c r="O277" s="320" t="str">
        <f t="shared" si="38"/>
        <v xml:space="preserve"> </v>
      </c>
      <c r="P277" s="249" t="s">
        <v>316</v>
      </c>
      <c r="Q277" s="251" t="str">
        <f t="shared" si="39"/>
        <v xml:space="preserve"> </v>
      </c>
      <c r="R277" s="251" t="str">
        <f t="shared" si="40"/>
        <v xml:space="preserve"> </v>
      </c>
      <c r="S277" s="251" t="str">
        <f t="shared" si="41"/>
        <v xml:space="preserve"> </v>
      </c>
      <c r="T277" s="252"/>
      <c r="U277" s="309" t="s">
        <v>451</v>
      </c>
    </row>
    <row r="278" spans="1:21">
      <c r="A278" s="23"/>
      <c r="B278" s="13">
        <v>255</v>
      </c>
      <c r="C278" s="23"/>
      <c r="D278" s="24" t="str">
        <f t="shared" si="35"/>
        <v xml:space="preserve"> </v>
      </c>
      <c r="E278" s="14" t="str">
        <f t="shared" si="36"/>
        <v xml:space="preserve"> </v>
      </c>
      <c r="F278" s="15"/>
      <c r="G278" s="13"/>
      <c r="H278" s="45"/>
      <c r="I278" s="16" t="str">
        <f t="shared" si="37"/>
        <v xml:space="preserve"> </v>
      </c>
      <c r="J278" s="17"/>
      <c r="K278" s="17"/>
      <c r="L278" s="92"/>
      <c r="M278" s="249"/>
      <c r="N278" s="250"/>
      <c r="O278" s="320" t="str">
        <f t="shared" si="38"/>
        <v xml:space="preserve"> </v>
      </c>
      <c r="P278" s="249" t="s">
        <v>316</v>
      </c>
      <c r="Q278" s="251" t="str">
        <f t="shared" si="39"/>
        <v xml:space="preserve"> </v>
      </c>
      <c r="R278" s="251" t="str">
        <f t="shared" si="40"/>
        <v xml:space="preserve"> </v>
      </c>
      <c r="S278" s="251" t="str">
        <f t="shared" si="41"/>
        <v xml:space="preserve"> </v>
      </c>
      <c r="T278" s="252"/>
      <c r="U278" s="309" t="s">
        <v>451</v>
      </c>
    </row>
    <row r="279" spans="1:21">
      <c r="A279" s="23"/>
      <c r="B279" s="13">
        <v>256</v>
      </c>
      <c r="C279" s="23"/>
      <c r="D279" s="24" t="str">
        <f t="shared" si="35"/>
        <v xml:space="preserve"> </v>
      </c>
      <c r="E279" s="14" t="str">
        <f t="shared" si="36"/>
        <v xml:space="preserve"> </v>
      </c>
      <c r="F279" s="15"/>
      <c r="G279" s="13"/>
      <c r="H279" s="45"/>
      <c r="I279" s="16" t="str">
        <f t="shared" si="37"/>
        <v xml:space="preserve"> </v>
      </c>
      <c r="J279" s="17"/>
      <c r="K279" s="17"/>
      <c r="L279" s="92"/>
      <c r="M279" s="46"/>
      <c r="N279" s="253"/>
      <c r="O279" s="320" t="str">
        <f t="shared" si="38"/>
        <v xml:space="preserve"> </v>
      </c>
      <c r="P279" s="249" t="s">
        <v>316</v>
      </c>
      <c r="Q279" s="251" t="str">
        <f t="shared" si="39"/>
        <v xml:space="preserve"> </v>
      </c>
      <c r="R279" s="251" t="str">
        <f t="shared" si="40"/>
        <v xml:space="preserve"> </v>
      </c>
      <c r="S279" s="251" t="str">
        <f t="shared" si="41"/>
        <v xml:space="preserve"> </v>
      </c>
      <c r="T279" s="252"/>
      <c r="U279" s="309" t="s">
        <v>451</v>
      </c>
    </row>
    <row r="280" spans="1:21">
      <c r="A280" s="23"/>
      <c r="B280" s="13">
        <v>257</v>
      </c>
      <c r="C280" s="23"/>
      <c r="D280" s="24" t="str">
        <f t="shared" si="35"/>
        <v xml:space="preserve"> </v>
      </c>
      <c r="E280" s="14" t="str">
        <f t="shared" si="36"/>
        <v xml:space="preserve"> </v>
      </c>
      <c r="F280" s="15"/>
      <c r="G280" s="13"/>
      <c r="H280" s="45"/>
      <c r="I280" s="16" t="str">
        <f t="shared" si="37"/>
        <v xml:space="preserve"> </v>
      </c>
      <c r="J280" s="17"/>
      <c r="K280" s="17"/>
      <c r="L280" s="92"/>
      <c r="M280" s="46"/>
      <c r="N280" s="253"/>
      <c r="O280" s="320" t="str">
        <f t="shared" si="38"/>
        <v xml:space="preserve"> </v>
      </c>
      <c r="P280" s="249" t="s">
        <v>316</v>
      </c>
      <c r="Q280" s="251" t="str">
        <f t="shared" si="39"/>
        <v xml:space="preserve"> </v>
      </c>
      <c r="R280" s="251" t="str">
        <f t="shared" si="40"/>
        <v xml:space="preserve"> </v>
      </c>
      <c r="S280" s="251" t="str">
        <f t="shared" si="41"/>
        <v xml:space="preserve"> </v>
      </c>
      <c r="T280" s="252"/>
      <c r="U280" s="309" t="s">
        <v>451</v>
      </c>
    </row>
    <row r="281" spans="1:21">
      <c r="A281" s="23"/>
      <c r="B281" s="13">
        <v>258</v>
      </c>
      <c r="C281" s="23"/>
      <c r="D281" s="24" t="str">
        <f t="shared" si="35"/>
        <v xml:space="preserve"> </v>
      </c>
      <c r="E281" s="14" t="str">
        <f t="shared" si="36"/>
        <v xml:space="preserve"> </v>
      </c>
      <c r="F281" s="15"/>
      <c r="G281" s="13"/>
      <c r="H281" s="45"/>
      <c r="I281" s="16" t="str">
        <f t="shared" si="37"/>
        <v xml:space="preserve"> </v>
      </c>
      <c r="J281" s="17"/>
      <c r="K281" s="17"/>
      <c r="L281" s="92"/>
      <c r="M281" s="46"/>
      <c r="N281" s="253"/>
      <c r="O281" s="320" t="str">
        <f t="shared" si="38"/>
        <v xml:space="preserve"> </v>
      </c>
      <c r="P281" s="249" t="s">
        <v>316</v>
      </c>
      <c r="Q281" s="251" t="str">
        <f t="shared" si="39"/>
        <v xml:space="preserve"> </v>
      </c>
      <c r="R281" s="251" t="str">
        <f t="shared" si="40"/>
        <v xml:space="preserve"> </v>
      </c>
      <c r="S281" s="251" t="str">
        <f t="shared" si="41"/>
        <v xml:space="preserve"> </v>
      </c>
      <c r="T281" s="252"/>
      <c r="U281" s="309" t="s">
        <v>451</v>
      </c>
    </row>
    <row r="282" spans="1:21">
      <c r="A282" s="23"/>
      <c r="B282" s="13">
        <v>259</v>
      </c>
      <c r="C282" s="23"/>
      <c r="D282" s="24" t="str">
        <f t="shared" si="35"/>
        <v xml:space="preserve"> </v>
      </c>
      <c r="E282" s="14" t="str">
        <f t="shared" si="36"/>
        <v xml:space="preserve"> </v>
      </c>
      <c r="F282" s="15"/>
      <c r="G282" s="13"/>
      <c r="H282" s="45"/>
      <c r="I282" s="16" t="str">
        <f t="shared" si="37"/>
        <v xml:space="preserve"> </v>
      </c>
      <c r="J282" s="17"/>
      <c r="K282" s="17"/>
      <c r="L282" s="92"/>
      <c r="M282" s="46"/>
      <c r="N282" s="253"/>
      <c r="O282" s="320" t="str">
        <f t="shared" si="38"/>
        <v xml:space="preserve"> </v>
      </c>
      <c r="P282" s="249" t="s">
        <v>316</v>
      </c>
      <c r="Q282" s="251" t="str">
        <f t="shared" si="39"/>
        <v xml:space="preserve"> </v>
      </c>
      <c r="R282" s="251" t="str">
        <f t="shared" si="40"/>
        <v xml:space="preserve"> </v>
      </c>
      <c r="S282" s="251" t="str">
        <f t="shared" si="41"/>
        <v xml:space="preserve"> </v>
      </c>
      <c r="T282" s="252"/>
      <c r="U282" s="309" t="s">
        <v>451</v>
      </c>
    </row>
    <row r="283" spans="1:21">
      <c r="A283" s="23"/>
      <c r="B283" s="13">
        <v>260</v>
      </c>
      <c r="C283" s="23"/>
      <c r="D283" s="24" t="str">
        <f t="shared" si="35"/>
        <v xml:space="preserve"> </v>
      </c>
      <c r="E283" s="14" t="str">
        <f t="shared" si="36"/>
        <v xml:space="preserve"> </v>
      </c>
      <c r="F283" s="15"/>
      <c r="G283" s="13"/>
      <c r="H283" s="45"/>
      <c r="I283" s="16" t="str">
        <f t="shared" si="37"/>
        <v xml:space="preserve"> </v>
      </c>
      <c r="J283" s="17"/>
      <c r="K283" s="17"/>
      <c r="L283" s="92"/>
      <c r="M283" s="46"/>
      <c r="N283" s="253"/>
      <c r="O283" s="320" t="str">
        <f t="shared" si="38"/>
        <v xml:space="preserve"> </v>
      </c>
      <c r="P283" s="249" t="s">
        <v>316</v>
      </c>
      <c r="Q283" s="251" t="str">
        <f t="shared" si="39"/>
        <v xml:space="preserve"> </v>
      </c>
      <c r="R283" s="251" t="str">
        <f t="shared" si="40"/>
        <v xml:space="preserve"> </v>
      </c>
      <c r="S283" s="251" t="str">
        <f t="shared" si="41"/>
        <v xml:space="preserve"> </v>
      </c>
      <c r="T283" s="252"/>
      <c r="U283" s="309" t="s">
        <v>451</v>
      </c>
    </row>
    <row r="284" spans="1:21">
      <c r="A284" s="23"/>
      <c r="B284" s="13">
        <v>261</v>
      </c>
      <c r="C284" s="23"/>
      <c r="D284" s="24" t="str">
        <f t="shared" si="35"/>
        <v xml:space="preserve"> </v>
      </c>
      <c r="E284" s="14" t="str">
        <f t="shared" si="36"/>
        <v xml:space="preserve"> </v>
      </c>
      <c r="F284" s="15"/>
      <c r="G284" s="13"/>
      <c r="H284" s="45"/>
      <c r="I284" s="16" t="str">
        <f t="shared" si="37"/>
        <v xml:space="preserve"> </v>
      </c>
      <c r="J284" s="17"/>
      <c r="K284" s="17"/>
      <c r="L284" s="92"/>
      <c r="M284" s="46"/>
      <c r="N284" s="253"/>
      <c r="O284" s="320" t="str">
        <f t="shared" si="38"/>
        <v xml:space="preserve"> </v>
      </c>
      <c r="P284" s="249" t="s">
        <v>316</v>
      </c>
      <c r="Q284" s="251" t="str">
        <f t="shared" si="39"/>
        <v xml:space="preserve"> </v>
      </c>
      <c r="R284" s="251" t="str">
        <f t="shared" si="40"/>
        <v xml:space="preserve"> </v>
      </c>
      <c r="S284" s="251" t="str">
        <f t="shared" si="41"/>
        <v xml:space="preserve"> </v>
      </c>
      <c r="T284" s="252"/>
      <c r="U284" s="309" t="s">
        <v>451</v>
      </c>
    </row>
    <row r="285" spans="1:21">
      <c r="A285" s="23"/>
      <c r="B285" s="13">
        <v>262</v>
      </c>
      <c r="C285" s="23"/>
      <c r="D285" s="24" t="str">
        <f t="shared" si="35"/>
        <v xml:space="preserve"> </v>
      </c>
      <c r="E285" s="14" t="str">
        <f t="shared" si="36"/>
        <v xml:space="preserve"> </v>
      </c>
      <c r="F285" s="15"/>
      <c r="G285" s="13"/>
      <c r="H285" s="45"/>
      <c r="I285" s="16" t="str">
        <f t="shared" si="37"/>
        <v xml:space="preserve"> </v>
      </c>
      <c r="J285" s="17"/>
      <c r="K285" s="17"/>
      <c r="L285" s="92"/>
      <c r="M285" s="46"/>
      <c r="N285" s="253"/>
      <c r="O285" s="320" t="str">
        <f t="shared" si="38"/>
        <v xml:space="preserve"> </v>
      </c>
      <c r="P285" s="249" t="s">
        <v>316</v>
      </c>
      <c r="Q285" s="251" t="str">
        <f t="shared" si="39"/>
        <v xml:space="preserve"> </v>
      </c>
      <c r="R285" s="251" t="str">
        <f t="shared" si="40"/>
        <v xml:space="preserve"> </v>
      </c>
      <c r="S285" s="251" t="str">
        <f t="shared" si="41"/>
        <v xml:space="preserve"> </v>
      </c>
      <c r="T285" s="252"/>
      <c r="U285" s="309" t="s">
        <v>451</v>
      </c>
    </row>
    <row r="286" spans="1:21">
      <c r="A286" s="23"/>
      <c r="B286" s="13">
        <v>263</v>
      </c>
      <c r="C286" s="23"/>
      <c r="D286" s="24" t="str">
        <f t="shared" si="35"/>
        <v xml:space="preserve"> </v>
      </c>
      <c r="E286" s="14" t="str">
        <f t="shared" si="36"/>
        <v xml:space="preserve"> </v>
      </c>
      <c r="F286" s="15"/>
      <c r="G286" s="13"/>
      <c r="H286" s="45"/>
      <c r="I286" s="16" t="str">
        <f t="shared" si="37"/>
        <v xml:space="preserve"> </v>
      </c>
      <c r="J286" s="17"/>
      <c r="K286" s="17"/>
      <c r="L286" s="92"/>
      <c r="M286" s="249"/>
      <c r="N286" s="250"/>
      <c r="O286" s="320" t="str">
        <f t="shared" si="38"/>
        <v xml:space="preserve"> </v>
      </c>
      <c r="P286" s="249" t="s">
        <v>316</v>
      </c>
      <c r="Q286" s="251" t="str">
        <f t="shared" si="39"/>
        <v xml:space="preserve"> </v>
      </c>
      <c r="R286" s="251" t="str">
        <f t="shared" si="40"/>
        <v xml:space="preserve"> </v>
      </c>
      <c r="S286" s="251" t="str">
        <f t="shared" si="41"/>
        <v xml:space="preserve"> </v>
      </c>
      <c r="T286" s="252"/>
      <c r="U286" s="309" t="s">
        <v>451</v>
      </c>
    </row>
    <row r="287" spans="1:21">
      <c r="A287" s="23"/>
      <c r="B287" s="13">
        <v>264</v>
      </c>
      <c r="C287" s="23"/>
      <c r="D287" s="24" t="str">
        <f t="shared" si="35"/>
        <v xml:space="preserve"> </v>
      </c>
      <c r="E287" s="14" t="str">
        <f t="shared" si="36"/>
        <v xml:space="preserve"> </v>
      </c>
      <c r="F287" s="15"/>
      <c r="G287" s="13"/>
      <c r="H287" s="45"/>
      <c r="I287" s="16" t="str">
        <f t="shared" si="37"/>
        <v xml:space="preserve"> </v>
      </c>
      <c r="J287" s="17"/>
      <c r="K287" s="17"/>
      <c r="L287" s="92"/>
      <c r="M287" s="249"/>
      <c r="N287" s="250"/>
      <c r="O287" s="320" t="str">
        <f t="shared" si="38"/>
        <v xml:space="preserve"> </v>
      </c>
      <c r="P287" s="249" t="s">
        <v>316</v>
      </c>
      <c r="Q287" s="251" t="str">
        <f t="shared" si="39"/>
        <v xml:space="preserve"> </v>
      </c>
      <c r="R287" s="251" t="str">
        <f t="shared" si="40"/>
        <v xml:space="preserve"> </v>
      </c>
      <c r="S287" s="251" t="str">
        <f t="shared" si="41"/>
        <v xml:space="preserve"> </v>
      </c>
      <c r="T287" s="252"/>
      <c r="U287" s="309" t="s">
        <v>451</v>
      </c>
    </row>
    <row r="288" spans="1:21">
      <c r="A288" s="23"/>
      <c r="B288" s="13">
        <v>265</v>
      </c>
      <c r="C288" s="23"/>
      <c r="D288" s="24" t="str">
        <f t="shared" si="35"/>
        <v xml:space="preserve"> </v>
      </c>
      <c r="E288" s="14" t="str">
        <f t="shared" si="36"/>
        <v xml:space="preserve"> </v>
      </c>
      <c r="F288" s="15"/>
      <c r="G288" s="13"/>
      <c r="H288" s="45"/>
      <c r="I288" s="16" t="str">
        <f t="shared" si="37"/>
        <v xml:space="preserve"> </v>
      </c>
      <c r="J288" s="17"/>
      <c r="K288" s="17"/>
      <c r="L288" s="92"/>
      <c r="M288" s="249"/>
      <c r="N288" s="257"/>
      <c r="O288" s="320" t="str">
        <f t="shared" si="38"/>
        <v xml:space="preserve"> </v>
      </c>
      <c r="P288" s="249" t="s">
        <v>316</v>
      </c>
      <c r="Q288" s="251" t="str">
        <f t="shared" si="39"/>
        <v xml:space="preserve"> </v>
      </c>
      <c r="R288" s="251" t="str">
        <f t="shared" si="40"/>
        <v xml:space="preserve"> </v>
      </c>
      <c r="S288" s="251" t="str">
        <f t="shared" si="41"/>
        <v xml:space="preserve"> </v>
      </c>
      <c r="T288" s="252"/>
      <c r="U288" s="309" t="s">
        <v>451</v>
      </c>
    </row>
    <row r="289" spans="1:21">
      <c r="A289" s="23"/>
      <c r="B289" s="13">
        <v>266</v>
      </c>
      <c r="C289" s="23"/>
      <c r="D289" s="24" t="str">
        <f t="shared" si="35"/>
        <v xml:space="preserve"> </v>
      </c>
      <c r="E289" s="14" t="str">
        <f t="shared" si="36"/>
        <v xml:space="preserve"> </v>
      </c>
      <c r="F289" s="15"/>
      <c r="G289" s="13"/>
      <c r="H289" s="45"/>
      <c r="I289" s="16" t="str">
        <f t="shared" si="37"/>
        <v xml:space="preserve"> </v>
      </c>
      <c r="J289" s="17"/>
      <c r="K289" s="17"/>
      <c r="L289" s="92"/>
      <c r="M289" s="249"/>
      <c r="N289" s="257"/>
      <c r="O289" s="320" t="str">
        <f t="shared" si="38"/>
        <v xml:space="preserve"> </v>
      </c>
      <c r="P289" s="249" t="s">
        <v>316</v>
      </c>
      <c r="Q289" s="251" t="str">
        <f t="shared" si="39"/>
        <v xml:space="preserve"> </v>
      </c>
      <c r="R289" s="251" t="str">
        <f t="shared" si="40"/>
        <v xml:space="preserve"> </v>
      </c>
      <c r="S289" s="251" t="str">
        <f t="shared" si="41"/>
        <v xml:space="preserve"> </v>
      </c>
      <c r="T289" s="252"/>
      <c r="U289" s="309" t="s">
        <v>451</v>
      </c>
    </row>
    <row r="290" spans="1:21">
      <c r="A290" s="23"/>
      <c r="B290" s="13">
        <v>267</v>
      </c>
      <c r="C290" s="23"/>
      <c r="D290" s="24" t="str">
        <f t="shared" si="35"/>
        <v xml:space="preserve"> </v>
      </c>
      <c r="E290" s="14" t="str">
        <f t="shared" si="36"/>
        <v xml:space="preserve"> </v>
      </c>
      <c r="F290" s="15"/>
      <c r="G290" s="13"/>
      <c r="H290" s="45"/>
      <c r="I290" s="16" t="str">
        <f t="shared" si="37"/>
        <v xml:space="preserve"> </v>
      </c>
      <c r="J290" s="17"/>
      <c r="K290" s="17"/>
      <c r="L290" s="92"/>
      <c r="M290" s="249"/>
      <c r="N290" s="250"/>
      <c r="O290" s="320" t="str">
        <f t="shared" si="38"/>
        <v xml:space="preserve"> </v>
      </c>
      <c r="P290" s="249" t="s">
        <v>316</v>
      </c>
      <c r="Q290" s="251" t="str">
        <f t="shared" si="39"/>
        <v xml:space="preserve"> </v>
      </c>
      <c r="R290" s="251" t="str">
        <f t="shared" si="40"/>
        <v xml:space="preserve"> </v>
      </c>
      <c r="S290" s="251" t="str">
        <f t="shared" si="41"/>
        <v xml:space="preserve"> </v>
      </c>
      <c r="T290" s="252"/>
      <c r="U290" s="309" t="s">
        <v>451</v>
      </c>
    </row>
    <row r="291" spans="1:21">
      <c r="A291" s="23"/>
      <c r="B291" s="13">
        <v>268</v>
      </c>
      <c r="C291" s="23"/>
      <c r="D291" s="24" t="str">
        <f t="shared" ref="D291:D355" si="42">IFERROR(VLOOKUP(C291,DATOS,4,FALSE)," ")</f>
        <v xml:space="preserve"> </v>
      </c>
      <c r="E291" s="14" t="str">
        <f t="shared" ref="E291:E355" si="43">IFERROR(VLOOKUP(C291,DATOS,3,FALSE)," ")</f>
        <v xml:space="preserve"> </v>
      </c>
      <c r="F291" s="15"/>
      <c r="G291" s="13"/>
      <c r="H291" s="45"/>
      <c r="I291" s="16" t="str">
        <f t="shared" ref="I291:I355" si="44">IFERROR(VLOOKUP(C291,DATOS,5,FALSE)," ")</f>
        <v xml:space="preserve"> </v>
      </c>
      <c r="J291" s="17"/>
      <c r="K291" s="17"/>
      <c r="L291" s="92"/>
      <c r="M291" s="249"/>
      <c r="N291" s="250"/>
      <c r="O291" s="320" t="str">
        <f t="shared" si="38"/>
        <v xml:space="preserve"> </v>
      </c>
      <c r="P291" s="249" t="s">
        <v>316</v>
      </c>
      <c r="Q291" s="251" t="str">
        <f t="shared" si="39"/>
        <v xml:space="preserve"> </v>
      </c>
      <c r="R291" s="251" t="str">
        <f t="shared" si="40"/>
        <v xml:space="preserve"> </v>
      </c>
      <c r="S291" s="251" t="str">
        <f t="shared" si="41"/>
        <v xml:space="preserve"> </v>
      </c>
      <c r="T291" s="252"/>
      <c r="U291" s="309" t="s">
        <v>451</v>
      </c>
    </row>
    <row r="292" spans="1:21">
      <c r="A292" s="23"/>
      <c r="B292" s="13">
        <v>269</v>
      </c>
      <c r="C292" s="23"/>
      <c r="D292" s="24" t="str">
        <f t="shared" si="42"/>
        <v xml:space="preserve"> </v>
      </c>
      <c r="E292" s="14" t="str">
        <f t="shared" si="43"/>
        <v xml:space="preserve"> </v>
      </c>
      <c r="F292" s="15"/>
      <c r="G292" s="13"/>
      <c r="H292" s="45"/>
      <c r="I292" s="16" t="str">
        <f t="shared" si="44"/>
        <v xml:space="preserve"> </v>
      </c>
      <c r="J292" s="17"/>
      <c r="K292" s="17"/>
      <c r="L292" s="92"/>
      <c r="M292" s="249"/>
      <c r="N292" s="250"/>
      <c r="O292" s="320" t="str">
        <f t="shared" si="38"/>
        <v xml:space="preserve"> </v>
      </c>
      <c r="P292" s="249" t="s">
        <v>316</v>
      </c>
      <c r="Q292" s="251" t="str">
        <f t="shared" si="39"/>
        <v xml:space="preserve"> </v>
      </c>
      <c r="R292" s="251" t="str">
        <f t="shared" si="40"/>
        <v xml:space="preserve"> </v>
      </c>
      <c r="S292" s="251" t="str">
        <f t="shared" si="41"/>
        <v xml:space="preserve"> </v>
      </c>
      <c r="T292" s="252"/>
      <c r="U292" s="309" t="s">
        <v>451</v>
      </c>
    </row>
    <row r="293" spans="1:21">
      <c r="A293" s="23"/>
      <c r="B293" s="13">
        <v>270</v>
      </c>
      <c r="C293" s="23"/>
      <c r="D293" s="24" t="str">
        <f t="shared" si="42"/>
        <v xml:space="preserve"> </v>
      </c>
      <c r="E293" s="14" t="str">
        <f t="shared" si="43"/>
        <v xml:space="preserve"> </v>
      </c>
      <c r="F293" s="15"/>
      <c r="G293" s="296"/>
      <c r="H293" s="45"/>
      <c r="I293" s="16" t="str">
        <f t="shared" si="44"/>
        <v xml:space="preserve"> </v>
      </c>
      <c r="J293" s="17"/>
      <c r="K293" s="17"/>
      <c r="L293" s="92"/>
      <c r="M293" s="249"/>
      <c r="N293" s="250"/>
      <c r="O293" s="320" t="str">
        <f t="shared" si="38"/>
        <v xml:space="preserve"> </v>
      </c>
      <c r="P293" s="249" t="s">
        <v>316</v>
      </c>
      <c r="Q293" s="251" t="str">
        <f t="shared" si="39"/>
        <v xml:space="preserve"> </v>
      </c>
      <c r="R293" s="251" t="str">
        <f t="shared" si="40"/>
        <v xml:space="preserve"> </v>
      </c>
      <c r="S293" s="251" t="str">
        <f t="shared" si="41"/>
        <v xml:space="preserve"> </v>
      </c>
      <c r="T293" s="252"/>
      <c r="U293" s="309" t="s">
        <v>451</v>
      </c>
    </row>
    <row r="294" spans="1:21">
      <c r="A294" s="23"/>
      <c r="B294" s="13">
        <v>271</v>
      </c>
      <c r="C294" s="23"/>
      <c r="D294" s="24" t="str">
        <f t="shared" si="42"/>
        <v xml:space="preserve"> </v>
      </c>
      <c r="E294" s="14" t="str">
        <f t="shared" si="43"/>
        <v xml:space="preserve"> </v>
      </c>
      <c r="F294" s="15"/>
      <c r="G294" s="13"/>
      <c r="H294" s="45"/>
      <c r="I294" s="16" t="str">
        <f t="shared" si="44"/>
        <v xml:space="preserve"> </v>
      </c>
      <c r="J294" s="17"/>
      <c r="K294" s="17"/>
      <c r="L294" s="92"/>
      <c r="M294" s="249"/>
      <c r="N294" s="250"/>
      <c r="O294" s="320" t="str">
        <f t="shared" si="38"/>
        <v xml:space="preserve"> </v>
      </c>
      <c r="P294" s="249" t="s">
        <v>316</v>
      </c>
      <c r="Q294" s="251" t="str">
        <f t="shared" si="39"/>
        <v xml:space="preserve"> </v>
      </c>
      <c r="R294" s="251" t="str">
        <f t="shared" si="40"/>
        <v xml:space="preserve"> </v>
      </c>
      <c r="S294" s="251" t="str">
        <f t="shared" si="41"/>
        <v xml:space="preserve"> </v>
      </c>
      <c r="T294" s="252"/>
      <c r="U294" s="309" t="s">
        <v>451</v>
      </c>
    </row>
    <row r="295" spans="1:21">
      <c r="A295" s="23"/>
      <c r="B295" s="13">
        <v>272</v>
      </c>
      <c r="C295" s="23"/>
      <c r="D295" s="24" t="str">
        <f t="shared" si="42"/>
        <v xml:space="preserve"> </v>
      </c>
      <c r="E295" s="14" t="str">
        <f t="shared" si="43"/>
        <v xml:space="preserve"> </v>
      </c>
      <c r="F295" s="15"/>
      <c r="G295" s="13"/>
      <c r="H295" s="45"/>
      <c r="I295" s="16" t="str">
        <f t="shared" si="44"/>
        <v xml:space="preserve"> </v>
      </c>
      <c r="J295" s="17"/>
      <c r="K295" s="17"/>
      <c r="L295" s="92"/>
      <c r="M295" s="249"/>
      <c r="N295" s="250"/>
      <c r="O295" s="320" t="str">
        <f t="shared" si="38"/>
        <v xml:space="preserve"> </v>
      </c>
      <c r="P295" s="249" t="s">
        <v>316</v>
      </c>
      <c r="Q295" s="251" t="str">
        <f t="shared" si="39"/>
        <v xml:space="preserve"> </v>
      </c>
      <c r="R295" s="251" t="str">
        <f t="shared" si="40"/>
        <v xml:space="preserve"> </v>
      </c>
      <c r="S295" s="251" t="str">
        <f t="shared" si="41"/>
        <v xml:space="preserve"> </v>
      </c>
      <c r="T295" s="252"/>
      <c r="U295" s="309" t="s">
        <v>451</v>
      </c>
    </row>
    <row r="296" spans="1:21">
      <c r="A296" s="23"/>
      <c r="B296" s="13">
        <v>273</v>
      </c>
      <c r="C296" s="23"/>
      <c r="D296" s="24" t="str">
        <f t="shared" si="42"/>
        <v xml:space="preserve"> </v>
      </c>
      <c r="E296" s="14" t="str">
        <f t="shared" si="43"/>
        <v xml:space="preserve"> </v>
      </c>
      <c r="F296" s="15"/>
      <c r="G296" s="13"/>
      <c r="H296" s="45"/>
      <c r="I296" s="16" t="str">
        <f t="shared" si="44"/>
        <v xml:space="preserve"> </v>
      </c>
      <c r="J296" s="17"/>
      <c r="K296" s="17"/>
      <c r="L296" s="92"/>
      <c r="M296" s="249"/>
      <c r="N296" s="250"/>
      <c r="O296" s="320" t="str">
        <f t="shared" si="38"/>
        <v xml:space="preserve"> </v>
      </c>
      <c r="P296" s="249" t="s">
        <v>316</v>
      </c>
      <c r="Q296" s="251" t="str">
        <f t="shared" si="39"/>
        <v xml:space="preserve"> </v>
      </c>
      <c r="R296" s="251" t="str">
        <f t="shared" si="40"/>
        <v xml:space="preserve"> </v>
      </c>
      <c r="S296" s="251" t="str">
        <f t="shared" si="41"/>
        <v xml:space="preserve"> </v>
      </c>
      <c r="T296" s="252"/>
      <c r="U296" s="309" t="s">
        <v>451</v>
      </c>
    </row>
    <row r="297" spans="1:21">
      <c r="A297" s="23"/>
      <c r="B297" s="13">
        <v>274</v>
      </c>
      <c r="C297" s="23"/>
      <c r="D297" s="24" t="str">
        <f t="shared" si="42"/>
        <v xml:space="preserve"> </v>
      </c>
      <c r="E297" s="14" t="str">
        <f t="shared" si="43"/>
        <v xml:space="preserve"> </v>
      </c>
      <c r="F297" s="15"/>
      <c r="G297" s="13"/>
      <c r="H297" s="45"/>
      <c r="I297" s="16" t="str">
        <f t="shared" si="44"/>
        <v xml:space="preserve"> </v>
      </c>
      <c r="J297" s="17"/>
      <c r="K297" s="17"/>
      <c r="L297" s="92"/>
      <c r="M297" s="249"/>
      <c r="N297" s="250"/>
      <c r="O297" s="320" t="str">
        <f t="shared" si="38"/>
        <v xml:space="preserve"> </v>
      </c>
      <c r="P297" s="249" t="s">
        <v>316</v>
      </c>
      <c r="Q297" s="251" t="str">
        <f t="shared" si="39"/>
        <v xml:space="preserve"> </v>
      </c>
      <c r="R297" s="251" t="str">
        <f t="shared" si="40"/>
        <v xml:space="preserve"> </v>
      </c>
      <c r="S297" s="251" t="str">
        <f t="shared" si="41"/>
        <v xml:space="preserve"> </v>
      </c>
      <c r="T297" s="252"/>
      <c r="U297" s="309" t="s">
        <v>451</v>
      </c>
    </row>
    <row r="298" spans="1:21">
      <c r="A298" s="23"/>
      <c r="B298" s="13">
        <v>275</v>
      </c>
      <c r="C298" s="23"/>
      <c r="D298" s="24" t="str">
        <f t="shared" si="42"/>
        <v xml:space="preserve"> </v>
      </c>
      <c r="E298" s="14" t="str">
        <f t="shared" si="43"/>
        <v xml:space="preserve"> </v>
      </c>
      <c r="F298" s="15"/>
      <c r="G298" s="13"/>
      <c r="H298" s="45"/>
      <c r="I298" s="16" t="str">
        <f t="shared" si="44"/>
        <v xml:space="preserve"> </v>
      </c>
      <c r="J298" s="17"/>
      <c r="K298" s="17"/>
      <c r="L298" s="92"/>
      <c r="M298" s="249"/>
      <c r="N298" s="250"/>
      <c r="O298" s="320" t="str">
        <f t="shared" si="38"/>
        <v xml:space="preserve"> </v>
      </c>
      <c r="P298" s="249" t="s">
        <v>316</v>
      </c>
      <c r="Q298" s="251" t="str">
        <f t="shared" si="39"/>
        <v xml:space="preserve"> </v>
      </c>
      <c r="R298" s="251" t="str">
        <f t="shared" si="40"/>
        <v xml:space="preserve"> </v>
      </c>
      <c r="S298" s="251" t="str">
        <f t="shared" si="41"/>
        <v xml:space="preserve"> </v>
      </c>
      <c r="T298" s="252"/>
      <c r="U298" s="309" t="s">
        <v>451</v>
      </c>
    </row>
    <row r="299" spans="1:21">
      <c r="A299" s="23"/>
      <c r="B299" s="13">
        <v>276</v>
      </c>
      <c r="C299" s="23"/>
      <c r="D299" s="24" t="str">
        <f t="shared" si="42"/>
        <v xml:space="preserve"> </v>
      </c>
      <c r="E299" s="14" t="str">
        <f t="shared" si="43"/>
        <v xml:space="preserve"> </v>
      </c>
      <c r="F299" s="15"/>
      <c r="G299" s="13"/>
      <c r="H299" s="45"/>
      <c r="I299" s="16" t="str">
        <f t="shared" si="44"/>
        <v xml:space="preserve"> </v>
      </c>
      <c r="J299" s="17"/>
      <c r="K299" s="17"/>
      <c r="L299" s="92"/>
      <c r="M299" s="249"/>
      <c r="N299" s="250"/>
      <c r="O299" s="320" t="str">
        <f t="shared" si="38"/>
        <v xml:space="preserve"> </v>
      </c>
      <c r="P299" s="249" t="s">
        <v>316</v>
      </c>
      <c r="Q299" s="251" t="str">
        <f t="shared" si="39"/>
        <v xml:space="preserve"> </v>
      </c>
      <c r="R299" s="251" t="str">
        <f t="shared" si="40"/>
        <v xml:space="preserve"> </v>
      </c>
      <c r="S299" s="251" t="str">
        <f t="shared" si="41"/>
        <v xml:space="preserve"> </v>
      </c>
      <c r="T299" s="252"/>
      <c r="U299" s="309" t="s">
        <v>451</v>
      </c>
    </row>
    <row r="300" spans="1:21">
      <c r="A300" s="23"/>
      <c r="B300" s="13">
        <v>277</v>
      </c>
      <c r="C300" s="23"/>
      <c r="D300" s="24" t="str">
        <f t="shared" si="42"/>
        <v xml:space="preserve"> </v>
      </c>
      <c r="E300" s="14" t="str">
        <f t="shared" si="43"/>
        <v xml:space="preserve"> </v>
      </c>
      <c r="F300" s="15"/>
      <c r="G300" s="13"/>
      <c r="H300" s="45"/>
      <c r="I300" s="16" t="str">
        <f t="shared" si="44"/>
        <v xml:space="preserve"> </v>
      </c>
      <c r="J300" s="17"/>
      <c r="K300" s="17"/>
      <c r="L300" s="92"/>
      <c r="M300" s="249"/>
      <c r="N300" s="250"/>
      <c r="O300" s="320" t="str">
        <f t="shared" si="38"/>
        <v xml:space="preserve"> </v>
      </c>
      <c r="P300" s="249" t="s">
        <v>316</v>
      </c>
      <c r="Q300" s="251" t="str">
        <f t="shared" si="39"/>
        <v xml:space="preserve"> </v>
      </c>
      <c r="R300" s="251" t="str">
        <f t="shared" si="40"/>
        <v xml:space="preserve"> </v>
      </c>
      <c r="S300" s="251" t="str">
        <f t="shared" si="41"/>
        <v xml:space="preserve"> </v>
      </c>
      <c r="T300" s="252"/>
      <c r="U300" s="309" t="s">
        <v>451</v>
      </c>
    </row>
    <row r="301" spans="1:21">
      <c r="A301" s="23"/>
      <c r="B301" s="13">
        <v>278</v>
      </c>
      <c r="C301" s="23"/>
      <c r="D301" s="24" t="str">
        <f t="shared" si="42"/>
        <v xml:space="preserve"> </v>
      </c>
      <c r="E301" s="14" t="str">
        <f t="shared" si="43"/>
        <v xml:space="preserve"> </v>
      </c>
      <c r="F301" s="15"/>
      <c r="G301" s="296"/>
      <c r="H301" s="45"/>
      <c r="I301" s="16" t="str">
        <f t="shared" si="44"/>
        <v xml:space="preserve"> </v>
      </c>
      <c r="J301" s="17"/>
      <c r="K301" s="17"/>
      <c r="L301" s="92"/>
      <c r="M301" s="249"/>
      <c r="N301" s="250"/>
      <c r="O301" s="320" t="str">
        <f t="shared" si="38"/>
        <v xml:space="preserve"> </v>
      </c>
      <c r="P301" s="249" t="s">
        <v>316</v>
      </c>
      <c r="Q301" s="251" t="str">
        <f t="shared" si="39"/>
        <v xml:space="preserve"> </v>
      </c>
      <c r="R301" s="251" t="str">
        <f t="shared" si="40"/>
        <v xml:space="preserve"> </v>
      </c>
      <c r="S301" s="251" t="str">
        <f t="shared" si="41"/>
        <v xml:space="preserve"> </v>
      </c>
      <c r="T301" s="252"/>
      <c r="U301" s="309" t="s">
        <v>451</v>
      </c>
    </row>
    <row r="302" spans="1:21">
      <c r="A302" s="23"/>
      <c r="B302" s="13">
        <v>279</v>
      </c>
      <c r="C302" s="23"/>
      <c r="D302" s="24" t="str">
        <f t="shared" si="42"/>
        <v xml:space="preserve"> </v>
      </c>
      <c r="E302" s="14" t="str">
        <f t="shared" si="43"/>
        <v xml:space="preserve"> </v>
      </c>
      <c r="F302" s="15"/>
      <c r="G302" s="13"/>
      <c r="H302" s="45"/>
      <c r="I302" s="16" t="str">
        <f t="shared" si="44"/>
        <v xml:space="preserve"> </v>
      </c>
      <c r="J302" s="17"/>
      <c r="K302" s="17"/>
      <c r="L302" s="92"/>
      <c r="M302" s="249"/>
      <c r="N302" s="250"/>
      <c r="O302" s="320" t="str">
        <f t="shared" si="38"/>
        <v xml:space="preserve"> </v>
      </c>
      <c r="P302" s="249" t="s">
        <v>316</v>
      </c>
      <c r="Q302" s="251" t="str">
        <f t="shared" si="39"/>
        <v xml:space="preserve"> </v>
      </c>
      <c r="R302" s="251" t="str">
        <f t="shared" si="40"/>
        <v xml:space="preserve"> </v>
      </c>
      <c r="S302" s="251" t="str">
        <f t="shared" si="41"/>
        <v xml:space="preserve"> </v>
      </c>
      <c r="T302" s="252"/>
      <c r="U302" s="309" t="s">
        <v>451</v>
      </c>
    </row>
    <row r="303" spans="1:21">
      <c r="A303" s="23"/>
      <c r="B303" s="13">
        <v>280</v>
      </c>
      <c r="C303" s="23"/>
      <c r="D303" s="24" t="str">
        <f t="shared" si="42"/>
        <v xml:space="preserve"> </v>
      </c>
      <c r="E303" s="14" t="str">
        <f t="shared" si="43"/>
        <v xml:space="preserve"> </v>
      </c>
      <c r="F303" s="44"/>
      <c r="G303" s="23"/>
      <c r="H303" s="45"/>
      <c r="I303" s="16" t="str">
        <f t="shared" si="44"/>
        <v xml:space="preserve"> </v>
      </c>
      <c r="J303" s="46"/>
      <c r="K303" s="46"/>
      <c r="L303" s="99"/>
      <c r="M303" s="249"/>
      <c r="N303" s="250"/>
      <c r="O303" s="320" t="str">
        <f t="shared" si="38"/>
        <v xml:space="preserve"> </v>
      </c>
      <c r="P303" s="249" t="s">
        <v>316</v>
      </c>
      <c r="Q303" s="251" t="str">
        <f t="shared" si="39"/>
        <v xml:space="preserve"> </v>
      </c>
      <c r="R303" s="251" t="str">
        <f t="shared" si="40"/>
        <v xml:space="preserve"> </v>
      </c>
      <c r="S303" s="251" t="str">
        <f t="shared" si="41"/>
        <v xml:space="preserve"> </v>
      </c>
      <c r="T303" s="252"/>
      <c r="U303" s="309" t="s">
        <v>451</v>
      </c>
    </row>
    <row r="304" spans="1:21">
      <c r="A304" s="23"/>
      <c r="B304" s="13">
        <v>281</v>
      </c>
      <c r="C304" s="23"/>
      <c r="D304" s="24" t="str">
        <f t="shared" si="42"/>
        <v xml:space="preserve"> </v>
      </c>
      <c r="E304" s="14" t="str">
        <f t="shared" si="43"/>
        <v xml:space="preserve"> </v>
      </c>
      <c r="F304" s="15"/>
      <c r="G304" s="13"/>
      <c r="H304" s="45"/>
      <c r="I304" s="16" t="str">
        <f t="shared" si="44"/>
        <v xml:space="preserve"> </v>
      </c>
      <c r="J304" s="17"/>
      <c r="K304" s="17"/>
      <c r="L304" s="92"/>
      <c r="M304" s="249"/>
      <c r="N304" s="250"/>
      <c r="O304" s="320" t="str">
        <f t="shared" si="38"/>
        <v xml:space="preserve"> </v>
      </c>
      <c r="P304" s="249" t="s">
        <v>316</v>
      </c>
      <c r="Q304" s="251" t="str">
        <f t="shared" si="39"/>
        <v xml:space="preserve"> </v>
      </c>
      <c r="R304" s="251" t="str">
        <f t="shared" si="40"/>
        <v xml:space="preserve"> </v>
      </c>
      <c r="S304" s="251" t="str">
        <f t="shared" si="41"/>
        <v xml:space="preserve"> </v>
      </c>
      <c r="T304" s="252"/>
      <c r="U304" s="309" t="s">
        <v>451</v>
      </c>
    </row>
    <row r="305" spans="1:21">
      <c r="A305" s="23"/>
      <c r="B305" s="13">
        <v>282</v>
      </c>
      <c r="C305" s="23"/>
      <c r="D305" s="24" t="str">
        <f t="shared" si="42"/>
        <v xml:space="preserve"> </v>
      </c>
      <c r="E305" s="14" t="str">
        <f t="shared" si="43"/>
        <v xml:space="preserve"> </v>
      </c>
      <c r="F305" s="15"/>
      <c r="G305" s="13"/>
      <c r="H305" s="45"/>
      <c r="I305" s="16" t="str">
        <f t="shared" si="44"/>
        <v xml:space="preserve"> </v>
      </c>
      <c r="J305" s="17"/>
      <c r="K305" s="17"/>
      <c r="L305" s="92"/>
      <c r="M305" s="249"/>
      <c r="N305" s="250"/>
      <c r="O305" s="320" t="str">
        <f t="shared" si="38"/>
        <v xml:space="preserve"> </v>
      </c>
      <c r="P305" s="249" t="s">
        <v>316</v>
      </c>
      <c r="Q305" s="251" t="str">
        <f t="shared" si="39"/>
        <v xml:space="preserve"> </v>
      </c>
      <c r="R305" s="251" t="str">
        <f t="shared" si="40"/>
        <v xml:space="preserve"> </v>
      </c>
      <c r="S305" s="251" t="str">
        <f t="shared" si="41"/>
        <v xml:space="preserve"> </v>
      </c>
      <c r="T305" s="252"/>
      <c r="U305" s="309" t="s">
        <v>451</v>
      </c>
    </row>
    <row r="306" spans="1:21">
      <c r="A306" s="23"/>
      <c r="B306" s="13">
        <v>283</v>
      </c>
      <c r="C306" s="23"/>
      <c r="D306" s="24" t="str">
        <f t="shared" si="42"/>
        <v xml:space="preserve"> </v>
      </c>
      <c r="E306" s="14" t="str">
        <f t="shared" si="43"/>
        <v xml:space="preserve"> </v>
      </c>
      <c r="F306" s="15"/>
      <c r="G306" s="13"/>
      <c r="H306" s="45"/>
      <c r="I306" s="16" t="str">
        <f t="shared" si="44"/>
        <v xml:space="preserve"> </v>
      </c>
      <c r="J306" s="17"/>
      <c r="K306" s="17"/>
      <c r="L306" s="92"/>
      <c r="M306" s="249"/>
      <c r="N306" s="250"/>
      <c r="O306" s="320" t="str">
        <f t="shared" si="38"/>
        <v xml:space="preserve"> </v>
      </c>
      <c r="P306" s="249" t="s">
        <v>316</v>
      </c>
      <c r="Q306" s="251" t="str">
        <f t="shared" si="39"/>
        <v xml:space="preserve"> </v>
      </c>
      <c r="R306" s="251" t="str">
        <f t="shared" si="40"/>
        <v xml:space="preserve"> </v>
      </c>
      <c r="S306" s="251" t="str">
        <f t="shared" si="41"/>
        <v xml:space="preserve"> </v>
      </c>
      <c r="T306" s="252"/>
      <c r="U306" s="309" t="s">
        <v>451</v>
      </c>
    </row>
    <row r="307" spans="1:21">
      <c r="A307" s="23"/>
      <c r="B307" s="13">
        <v>284</v>
      </c>
      <c r="C307" s="23"/>
      <c r="D307" s="24" t="str">
        <f t="shared" si="42"/>
        <v xml:space="preserve"> </v>
      </c>
      <c r="E307" s="14" t="str">
        <f t="shared" si="43"/>
        <v xml:space="preserve"> </v>
      </c>
      <c r="F307" s="15"/>
      <c r="G307" s="13"/>
      <c r="H307" s="45"/>
      <c r="I307" s="16" t="str">
        <f t="shared" si="44"/>
        <v xml:space="preserve"> </v>
      </c>
      <c r="J307" s="17"/>
      <c r="K307" s="17"/>
      <c r="L307" s="92"/>
      <c r="M307" s="249"/>
      <c r="N307" s="250"/>
      <c r="O307" s="320" t="str">
        <f t="shared" si="38"/>
        <v xml:space="preserve"> </v>
      </c>
      <c r="P307" s="249" t="s">
        <v>316</v>
      </c>
      <c r="Q307" s="251" t="str">
        <f t="shared" si="39"/>
        <v xml:space="preserve"> </v>
      </c>
      <c r="R307" s="251" t="str">
        <f t="shared" si="40"/>
        <v xml:space="preserve"> </v>
      </c>
      <c r="S307" s="251" t="str">
        <f t="shared" si="41"/>
        <v xml:space="preserve"> </v>
      </c>
      <c r="T307" s="252"/>
      <c r="U307" s="309" t="s">
        <v>451</v>
      </c>
    </row>
    <row r="308" spans="1:21">
      <c r="A308" s="23"/>
      <c r="B308" s="13">
        <v>285</v>
      </c>
      <c r="C308" s="23"/>
      <c r="D308" s="24" t="str">
        <f t="shared" si="42"/>
        <v xml:space="preserve"> </v>
      </c>
      <c r="E308" s="14" t="str">
        <f t="shared" si="43"/>
        <v xml:space="preserve"> </v>
      </c>
      <c r="F308" s="15"/>
      <c r="G308" s="13"/>
      <c r="H308" s="45"/>
      <c r="I308" s="16" t="str">
        <f t="shared" si="44"/>
        <v xml:space="preserve"> </v>
      </c>
      <c r="J308" s="17"/>
      <c r="K308" s="17"/>
      <c r="L308" s="92"/>
      <c r="M308" s="249"/>
      <c r="N308" s="250"/>
      <c r="O308" s="320" t="str">
        <f t="shared" si="38"/>
        <v xml:space="preserve"> </v>
      </c>
      <c r="P308" s="249" t="s">
        <v>316</v>
      </c>
      <c r="Q308" s="251" t="str">
        <f t="shared" si="39"/>
        <v xml:space="preserve"> </v>
      </c>
      <c r="R308" s="251" t="str">
        <f t="shared" si="40"/>
        <v xml:space="preserve"> </v>
      </c>
      <c r="S308" s="251" t="str">
        <f t="shared" si="41"/>
        <v xml:space="preserve"> </v>
      </c>
      <c r="T308" s="252"/>
      <c r="U308" s="309" t="s">
        <v>451</v>
      </c>
    </row>
    <row r="309" spans="1:21">
      <c r="A309" s="23"/>
      <c r="B309" s="13">
        <v>286</v>
      </c>
      <c r="C309" s="23"/>
      <c r="D309" s="24" t="str">
        <f t="shared" si="42"/>
        <v xml:space="preserve"> </v>
      </c>
      <c r="E309" s="14" t="str">
        <f t="shared" si="43"/>
        <v xml:space="preserve"> </v>
      </c>
      <c r="F309" s="15"/>
      <c r="G309" s="13"/>
      <c r="H309" s="45"/>
      <c r="I309" s="16" t="str">
        <f t="shared" si="44"/>
        <v xml:space="preserve"> </v>
      </c>
      <c r="J309" s="17"/>
      <c r="K309" s="17"/>
      <c r="L309" s="92"/>
      <c r="M309" s="249"/>
      <c r="N309" s="250"/>
      <c r="O309" s="320" t="str">
        <f t="shared" si="38"/>
        <v xml:space="preserve"> </v>
      </c>
      <c r="P309" s="249" t="s">
        <v>316</v>
      </c>
      <c r="Q309" s="251" t="str">
        <f t="shared" si="39"/>
        <v xml:space="preserve"> </v>
      </c>
      <c r="R309" s="251" t="str">
        <f t="shared" si="40"/>
        <v xml:space="preserve"> </v>
      </c>
      <c r="S309" s="251" t="str">
        <f t="shared" si="41"/>
        <v xml:space="preserve"> </v>
      </c>
      <c r="T309" s="252"/>
      <c r="U309" s="309" t="s">
        <v>451</v>
      </c>
    </row>
    <row r="310" spans="1:21">
      <c r="A310" s="23"/>
      <c r="B310" s="13">
        <v>287</v>
      </c>
      <c r="C310" s="23"/>
      <c r="D310" s="24" t="str">
        <f t="shared" si="42"/>
        <v xml:space="preserve"> </v>
      </c>
      <c r="E310" s="14" t="str">
        <f t="shared" si="43"/>
        <v xml:space="preserve"> </v>
      </c>
      <c r="F310" s="15"/>
      <c r="G310" s="13"/>
      <c r="H310" s="45"/>
      <c r="I310" s="16" t="str">
        <f t="shared" si="44"/>
        <v xml:space="preserve"> </v>
      </c>
      <c r="J310" s="17"/>
      <c r="K310" s="17"/>
      <c r="L310" s="92"/>
      <c r="M310" s="249"/>
      <c r="N310" s="250"/>
      <c r="O310" s="320" t="str">
        <f t="shared" si="38"/>
        <v xml:space="preserve"> </v>
      </c>
      <c r="P310" s="249" t="s">
        <v>316</v>
      </c>
      <c r="Q310" s="251" t="str">
        <f t="shared" si="39"/>
        <v xml:space="preserve"> </v>
      </c>
      <c r="R310" s="251" t="str">
        <f t="shared" si="40"/>
        <v xml:space="preserve"> </v>
      </c>
      <c r="S310" s="251" t="str">
        <f t="shared" si="41"/>
        <v xml:space="preserve"> </v>
      </c>
      <c r="T310" s="252"/>
      <c r="U310" s="309" t="s">
        <v>451</v>
      </c>
    </row>
    <row r="311" spans="1:21">
      <c r="A311" s="23"/>
      <c r="B311" s="13">
        <v>288</v>
      </c>
      <c r="C311" s="23"/>
      <c r="D311" s="24" t="str">
        <f t="shared" si="42"/>
        <v xml:space="preserve"> </v>
      </c>
      <c r="E311" s="14" t="str">
        <f t="shared" si="43"/>
        <v xml:space="preserve"> </v>
      </c>
      <c r="F311" s="15"/>
      <c r="G311" s="13"/>
      <c r="H311" s="45"/>
      <c r="I311" s="16" t="str">
        <f t="shared" si="44"/>
        <v xml:space="preserve"> </v>
      </c>
      <c r="J311" s="17"/>
      <c r="K311" s="17"/>
      <c r="L311" s="92"/>
      <c r="M311" s="249"/>
      <c r="N311" s="250"/>
      <c r="O311" s="320" t="str">
        <f t="shared" si="38"/>
        <v xml:space="preserve"> </v>
      </c>
      <c r="P311" s="249" t="s">
        <v>316</v>
      </c>
      <c r="Q311" s="251" t="str">
        <f t="shared" si="39"/>
        <v xml:space="preserve"> </v>
      </c>
      <c r="R311" s="251" t="str">
        <f t="shared" si="40"/>
        <v xml:space="preserve"> </v>
      </c>
      <c r="S311" s="251" t="str">
        <f t="shared" si="41"/>
        <v xml:space="preserve"> </v>
      </c>
      <c r="T311" s="252"/>
      <c r="U311" s="309" t="s">
        <v>451</v>
      </c>
    </row>
    <row r="312" spans="1:21">
      <c r="A312" s="23"/>
      <c r="B312" s="13">
        <v>289</v>
      </c>
      <c r="C312" s="23"/>
      <c r="D312" s="24" t="str">
        <f t="shared" si="42"/>
        <v xml:space="preserve"> </v>
      </c>
      <c r="E312" s="14" t="str">
        <f t="shared" si="43"/>
        <v xml:space="preserve"> </v>
      </c>
      <c r="F312" s="15"/>
      <c r="G312" s="13"/>
      <c r="H312" s="45"/>
      <c r="I312" s="16" t="str">
        <f t="shared" si="44"/>
        <v xml:space="preserve"> </v>
      </c>
      <c r="J312" s="17"/>
      <c r="K312" s="17"/>
      <c r="L312" s="92"/>
      <c r="M312" s="249"/>
      <c r="N312" s="250"/>
      <c r="O312" s="320" t="str">
        <f t="shared" si="38"/>
        <v xml:space="preserve"> </v>
      </c>
      <c r="P312" s="249" t="s">
        <v>316</v>
      </c>
      <c r="Q312" s="251" t="str">
        <f t="shared" si="39"/>
        <v xml:space="preserve"> </v>
      </c>
      <c r="R312" s="251" t="str">
        <f t="shared" si="40"/>
        <v xml:space="preserve"> </v>
      </c>
      <c r="S312" s="251" t="str">
        <f t="shared" si="41"/>
        <v xml:space="preserve"> </v>
      </c>
      <c r="T312" s="252"/>
      <c r="U312" s="309" t="s">
        <v>451</v>
      </c>
    </row>
    <row r="313" spans="1:21">
      <c r="A313" s="23"/>
      <c r="B313" s="13">
        <v>290</v>
      </c>
      <c r="C313" s="23"/>
      <c r="D313" s="24" t="str">
        <f t="shared" si="42"/>
        <v xml:space="preserve"> </v>
      </c>
      <c r="E313" s="14" t="str">
        <f t="shared" si="43"/>
        <v xml:space="preserve"> </v>
      </c>
      <c r="F313" s="15"/>
      <c r="G313" s="13"/>
      <c r="H313" s="45"/>
      <c r="I313" s="16" t="str">
        <f t="shared" si="44"/>
        <v xml:space="preserve"> </v>
      </c>
      <c r="J313" s="17"/>
      <c r="K313" s="17"/>
      <c r="L313" s="92"/>
      <c r="M313" s="249"/>
      <c r="N313" s="250"/>
      <c r="O313" s="320" t="str">
        <f t="shared" si="38"/>
        <v xml:space="preserve"> </v>
      </c>
      <c r="P313" s="249" t="s">
        <v>316</v>
      </c>
      <c r="Q313" s="251" t="str">
        <f t="shared" si="39"/>
        <v xml:space="preserve"> </v>
      </c>
      <c r="R313" s="251" t="str">
        <f t="shared" si="40"/>
        <v xml:space="preserve"> </v>
      </c>
      <c r="S313" s="251" t="str">
        <f t="shared" si="41"/>
        <v xml:space="preserve"> </v>
      </c>
      <c r="T313" s="252"/>
      <c r="U313" s="309" t="s">
        <v>451</v>
      </c>
    </row>
    <row r="314" spans="1:21">
      <c r="A314" s="23"/>
      <c r="B314" s="13">
        <v>291</v>
      </c>
      <c r="C314" s="23"/>
      <c r="D314" s="24" t="str">
        <f t="shared" si="42"/>
        <v xml:space="preserve"> </v>
      </c>
      <c r="E314" s="14" t="str">
        <f t="shared" si="43"/>
        <v xml:space="preserve"> </v>
      </c>
      <c r="F314" s="15"/>
      <c r="G314" s="13"/>
      <c r="H314" s="45"/>
      <c r="I314" s="16" t="str">
        <f t="shared" si="44"/>
        <v xml:space="preserve"> </v>
      </c>
      <c r="J314" s="17"/>
      <c r="K314" s="17"/>
      <c r="L314" s="92"/>
      <c r="M314" s="249"/>
      <c r="N314" s="250"/>
      <c r="O314" s="320" t="str">
        <f t="shared" si="38"/>
        <v xml:space="preserve"> </v>
      </c>
      <c r="P314" s="249" t="s">
        <v>316</v>
      </c>
      <c r="Q314" s="251" t="str">
        <f t="shared" si="39"/>
        <v xml:space="preserve"> </v>
      </c>
      <c r="R314" s="251" t="str">
        <f t="shared" si="40"/>
        <v xml:space="preserve"> </v>
      </c>
      <c r="S314" s="251" t="str">
        <f t="shared" si="41"/>
        <v xml:space="preserve"> </v>
      </c>
      <c r="T314" s="252"/>
      <c r="U314" s="309" t="s">
        <v>451</v>
      </c>
    </row>
    <row r="315" spans="1:21">
      <c r="A315" s="23"/>
      <c r="B315" s="13">
        <v>292</v>
      </c>
      <c r="C315" s="23"/>
      <c r="D315" s="24" t="str">
        <f t="shared" si="42"/>
        <v xml:space="preserve"> </v>
      </c>
      <c r="E315" s="14" t="str">
        <f t="shared" si="43"/>
        <v xml:space="preserve"> </v>
      </c>
      <c r="F315" s="15"/>
      <c r="G315" s="13"/>
      <c r="H315" s="45"/>
      <c r="I315" s="16" t="str">
        <f t="shared" si="44"/>
        <v xml:space="preserve"> </v>
      </c>
      <c r="J315" s="17"/>
      <c r="K315" s="17"/>
      <c r="L315" s="92"/>
      <c r="M315" s="249"/>
      <c r="N315" s="250"/>
      <c r="O315" s="320" t="str">
        <f t="shared" si="38"/>
        <v xml:space="preserve"> </v>
      </c>
      <c r="P315" s="249" t="s">
        <v>316</v>
      </c>
      <c r="Q315" s="251" t="str">
        <f t="shared" si="39"/>
        <v xml:space="preserve"> </v>
      </c>
      <c r="R315" s="251" t="str">
        <f t="shared" si="40"/>
        <v xml:space="preserve"> </v>
      </c>
      <c r="S315" s="251" t="str">
        <f t="shared" si="41"/>
        <v xml:space="preserve"> </v>
      </c>
      <c r="T315" s="252"/>
      <c r="U315" s="309" t="s">
        <v>451</v>
      </c>
    </row>
    <row r="316" spans="1:21">
      <c r="A316" s="23"/>
      <c r="B316" s="13">
        <v>293</v>
      </c>
      <c r="C316" s="23"/>
      <c r="D316" s="24" t="str">
        <f t="shared" si="42"/>
        <v xml:space="preserve"> </v>
      </c>
      <c r="E316" s="14" t="str">
        <f t="shared" si="43"/>
        <v xml:space="preserve"> </v>
      </c>
      <c r="F316" s="15"/>
      <c r="G316" s="13"/>
      <c r="H316" s="45"/>
      <c r="I316" s="16" t="str">
        <f t="shared" si="44"/>
        <v xml:space="preserve"> </v>
      </c>
      <c r="J316" s="17"/>
      <c r="K316" s="17"/>
      <c r="L316" s="92"/>
      <c r="M316" s="249"/>
      <c r="N316" s="250"/>
      <c r="O316" s="320" t="str">
        <f t="shared" si="38"/>
        <v xml:space="preserve"> </v>
      </c>
      <c r="P316" s="249" t="s">
        <v>316</v>
      </c>
      <c r="Q316" s="251" t="str">
        <f t="shared" si="39"/>
        <v xml:space="preserve"> </v>
      </c>
      <c r="R316" s="251" t="str">
        <f t="shared" si="40"/>
        <v xml:space="preserve"> </v>
      </c>
      <c r="S316" s="251" t="str">
        <f t="shared" si="41"/>
        <v xml:space="preserve"> </v>
      </c>
      <c r="T316" s="252"/>
      <c r="U316" s="309" t="s">
        <v>451</v>
      </c>
    </row>
    <row r="317" spans="1:21">
      <c r="A317" s="23"/>
      <c r="B317" s="13">
        <v>294</v>
      </c>
      <c r="C317" s="23"/>
      <c r="D317" s="24" t="str">
        <f t="shared" si="42"/>
        <v xml:space="preserve"> </v>
      </c>
      <c r="E317" s="14" t="str">
        <f t="shared" si="43"/>
        <v xml:space="preserve"> </v>
      </c>
      <c r="F317" s="15"/>
      <c r="G317" s="13"/>
      <c r="H317" s="45"/>
      <c r="I317" s="16" t="str">
        <f t="shared" si="44"/>
        <v xml:space="preserve"> </v>
      </c>
      <c r="J317" s="17"/>
      <c r="K317" s="17"/>
      <c r="L317" s="92"/>
      <c r="M317" s="46"/>
      <c r="N317" s="253"/>
      <c r="O317" s="320" t="str">
        <f t="shared" si="38"/>
        <v xml:space="preserve"> </v>
      </c>
      <c r="P317" s="249" t="s">
        <v>316</v>
      </c>
      <c r="Q317" s="251" t="str">
        <f t="shared" si="39"/>
        <v xml:space="preserve"> </v>
      </c>
      <c r="R317" s="251" t="str">
        <f t="shared" si="40"/>
        <v xml:space="preserve"> </v>
      </c>
      <c r="S317" s="251" t="str">
        <f t="shared" si="41"/>
        <v xml:space="preserve"> </v>
      </c>
      <c r="T317" s="252"/>
      <c r="U317" s="309" t="s">
        <v>451</v>
      </c>
    </row>
    <row r="318" spans="1:21">
      <c r="A318" s="23"/>
      <c r="B318" s="13">
        <v>295</v>
      </c>
      <c r="C318" s="23"/>
      <c r="D318" s="24" t="str">
        <f t="shared" si="42"/>
        <v xml:space="preserve"> </v>
      </c>
      <c r="E318" s="14" t="str">
        <f t="shared" si="43"/>
        <v xml:space="preserve"> </v>
      </c>
      <c r="F318" s="15"/>
      <c r="G318" s="13"/>
      <c r="H318" s="45"/>
      <c r="I318" s="16" t="str">
        <f t="shared" si="44"/>
        <v xml:space="preserve"> </v>
      </c>
      <c r="J318" s="17"/>
      <c r="K318" s="17"/>
      <c r="L318" s="92"/>
      <c r="M318" s="46"/>
      <c r="N318" s="253"/>
      <c r="O318" s="320" t="str">
        <f t="shared" si="38"/>
        <v xml:space="preserve"> </v>
      </c>
      <c r="P318" s="249" t="s">
        <v>316</v>
      </c>
      <c r="Q318" s="251" t="str">
        <f t="shared" si="39"/>
        <v xml:space="preserve"> </v>
      </c>
      <c r="R318" s="251" t="str">
        <f t="shared" si="40"/>
        <v xml:space="preserve"> </v>
      </c>
      <c r="S318" s="251" t="str">
        <f t="shared" si="41"/>
        <v xml:space="preserve"> </v>
      </c>
      <c r="T318" s="252"/>
      <c r="U318" s="309" t="s">
        <v>451</v>
      </c>
    </row>
    <row r="319" spans="1:21">
      <c r="A319" s="23"/>
      <c r="B319" s="13">
        <v>296</v>
      </c>
      <c r="C319" s="23"/>
      <c r="D319" s="24" t="str">
        <f t="shared" si="42"/>
        <v xml:space="preserve"> </v>
      </c>
      <c r="E319" s="14" t="str">
        <f t="shared" si="43"/>
        <v xml:space="preserve"> </v>
      </c>
      <c r="F319" s="15"/>
      <c r="G319" s="13"/>
      <c r="H319" s="45"/>
      <c r="I319" s="16" t="str">
        <f t="shared" si="44"/>
        <v xml:space="preserve"> </v>
      </c>
      <c r="J319" s="17"/>
      <c r="K319" s="17"/>
      <c r="L319" s="92"/>
      <c r="M319" s="46"/>
      <c r="N319" s="253"/>
      <c r="O319" s="320" t="str">
        <f t="shared" si="38"/>
        <v xml:space="preserve"> </v>
      </c>
      <c r="P319" s="249" t="s">
        <v>316</v>
      </c>
      <c r="Q319" s="251" t="str">
        <f t="shared" si="39"/>
        <v xml:space="preserve"> </v>
      </c>
      <c r="R319" s="251" t="str">
        <f t="shared" si="40"/>
        <v xml:space="preserve"> </v>
      </c>
      <c r="S319" s="251" t="str">
        <f t="shared" si="41"/>
        <v xml:space="preserve"> </v>
      </c>
      <c r="T319" s="252"/>
      <c r="U319" s="309" t="s">
        <v>451</v>
      </c>
    </row>
    <row r="320" spans="1:21">
      <c r="A320" s="23"/>
      <c r="B320" s="13">
        <v>297</v>
      </c>
      <c r="C320" s="23"/>
      <c r="D320" s="24" t="str">
        <f t="shared" si="42"/>
        <v xml:space="preserve"> </v>
      </c>
      <c r="E320" s="14" t="str">
        <f t="shared" si="43"/>
        <v xml:space="preserve"> </v>
      </c>
      <c r="F320" s="15"/>
      <c r="G320" s="13"/>
      <c r="H320" s="45"/>
      <c r="I320" s="16" t="str">
        <f t="shared" si="44"/>
        <v xml:space="preserve"> </v>
      </c>
      <c r="J320" s="17"/>
      <c r="K320" s="17"/>
      <c r="L320" s="92"/>
      <c r="M320" s="46"/>
      <c r="N320" s="253"/>
      <c r="O320" s="320" t="str">
        <f t="shared" si="38"/>
        <v xml:space="preserve"> </v>
      </c>
      <c r="P320" s="249" t="s">
        <v>316</v>
      </c>
      <c r="Q320" s="251" t="str">
        <f t="shared" si="39"/>
        <v xml:space="preserve"> </v>
      </c>
      <c r="R320" s="251" t="str">
        <f t="shared" si="40"/>
        <v xml:space="preserve"> </v>
      </c>
      <c r="S320" s="251" t="str">
        <f t="shared" si="41"/>
        <v xml:space="preserve"> </v>
      </c>
      <c r="T320" s="252"/>
      <c r="U320" s="309" t="s">
        <v>451</v>
      </c>
    </row>
    <row r="321" spans="1:21">
      <c r="A321" s="23"/>
      <c r="B321" s="13">
        <v>298</v>
      </c>
      <c r="C321" s="23"/>
      <c r="D321" s="24" t="str">
        <f t="shared" si="42"/>
        <v xml:space="preserve"> </v>
      </c>
      <c r="E321" s="14" t="str">
        <f t="shared" si="43"/>
        <v xml:space="preserve"> </v>
      </c>
      <c r="F321" s="15"/>
      <c r="G321" s="13"/>
      <c r="H321" s="45"/>
      <c r="I321" s="16" t="str">
        <f t="shared" si="44"/>
        <v xml:space="preserve"> </v>
      </c>
      <c r="J321" s="17"/>
      <c r="K321" s="17"/>
      <c r="L321" s="92"/>
      <c r="M321" s="46"/>
      <c r="N321" s="253"/>
      <c r="O321" s="320" t="str">
        <f t="shared" si="38"/>
        <v xml:space="preserve"> </v>
      </c>
      <c r="P321" s="249" t="s">
        <v>316</v>
      </c>
      <c r="Q321" s="251" t="str">
        <f t="shared" si="39"/>
        <v xml:space="preserve"> </v>
      </c>
      <c r="R321" s="251" t="str">
        <f t="shared" si="40"/>
        <v xml:space="preserve"> </v>
      </c>
      <c r="S321" s="251" t="str">
        <f t="shared" si="41"/>
        <v xml:space="preserve"> </v>
      </c>
      <c r="T321" s="252"/>
      <c r="U321" s="309" t="s">
        <v>451</v>
      </c>
    </row>
    <row r="322" spans="1:21">
      <c r="A322" s="23"/>
      <c r="B322" s="13">
        <v>299</v>
      </c>
      <c r="C322" s="23"/>
      <c r="D322" s="24" t="str">
        <f t="shared" si="42"/>
        <v xml:space="preserve"> </v>
      </c>
      <c r="E322" s="14" t="str">
        <f t="shared" si="43"/>
        <v xml:space="preserve"> </v>
      </c>
      <c r="F322" s="15"/>
      <c r="G322" s="13"/>
      <c r="H322" s="45"/>
      <c r="I322" s="16" t="str">
        <f t="shared" si="44"/>
        <v xml:space="preserve"> </v>
      </c>
      <c r="J322" s="17"/>
      <c r="K322" s="17"/>
      <c r="L322" s="92"/>
      <c r="M322" s="46"/>
      <c r="N322" s="253"/>
      <c r="O322" s="320" t="str">
        <f t="shared" si="38"/>
        <v xml:space="preserve"> </v>
      </c>
      <c r="P322" s="249" t="s">
        <v>316</v>
      </c>
      <c r="Q322" s="251" t="str">
        <f t="shared" si="39"/>
        <v xml:space="preserve"> </v>
      </c>
      <c r="R322" s="251" t="str">
        <f t="shared" si="40"/>
        <v xml:space="preserve"> </v>
      </c>
      <c r="S322" s="251" t="str">
        <f t="shared" si="41"/>
        <v xml:space="preserve"> </v>
      </c>
      <c r="T322" s="252"/>
      <c r="U322" s="309" t="s">
        <v>451</v>
      </c>
    </row>
    <row r="323" spans="1:21">
      <c r="A323" s="23"/>
      <c r="B323" s="13">
        <v>300</v>
      </c>
      <c r="C323" s="23"/>
      <c r="D323" s="24" t="str">
        <f t="shared" si="42"/>
        <v xml:space="preserve"> </v>
      </c>
      <c r="E323" s="14" t="str">
        <f t="shared" si="43"/>
        <v xml:space="preserve"> </v>
      </c>
      <c r="F323" s="15"/>
      <c r="G323" s="13"/>
      <c r="H323" s="45"/>
      <c r="I323" s="16" t="str">
        <f t="shared" si="44"/>
        <v xml:space="preserve"> </v>
      </c>
      <c r="J323" s="17"/>
      <c r="K323" s="17"/>
      <c r="L323" s="92"/>
      <c r="M323" s="46"/>
      <c r="N323" s="253"/>
      <c r="O323" s="320" t="str">
        <f t="shared" ref="O323:O386" si="45">IFERROR(VLOOKUP(C323,DATOS,16,FALSE)," ")</f>
        <v xml:space="preserve"> </v>
      </c>
      <c r="P323" s="249" t="s">
        <v>316</v>
      </c>
      <c r="Q323" s="251" t="str">
        <f t="shared" ref="Q323:Q330" si="46">IFERROR(VLOOKUP(C323,DATOS,12,FALSE)," ")</f>
        <v xml:space="preserve"> </v>
      </c>
      <c r="R323" s="251" t="str">
        <f t="shared" ref="R323:R386" si="47">IFERROR(VLOOKUP(C323,DATOS,9,FALSE)," ")</f>
        <v xml:space="preserve"> </v>
      </c>
      <c r="S323" s="251" t="str">
        <f t="shared" ref="S323:S386" si="48">IFERROR(VLOOKUP(C323,DATOS,8,FALSE)," ")</f>
        <v xml:space="preserve"> </v>
      </c>
      <c r="T323" s="252"/>
      <c r="U323" s="309" t="s">
        <v>451</v>
      </c>
    </row>
    <row r="324" spans="1:21">
      <c r="A324" s="23"/>
      <c r="B324" s="13">
        <v>301</v>
      </c>
      <c r="C324" s="23"/>
      <c r="D324" s="24" t="str">
        <f t="shared" si="42"/>
        <v xml:space="preserve"> </v>
      </c>
      <c r="E324" s="14" t="str">
        <f t="shared" si="43"/>
        <v xml:space="preserve"> </v>
      </c>
      <c r="F324" s="15"/>
      <c r="G324" s="13"/>
      <c r="H324" s="45"/>
      <c r="I324" s="16" t="str">
        <f t="shared" si="44"/>
        <v xml:space="preserve"> </v>
      </c>
      <c r="J324" s="17"/>
      <c r="K324" s="17"/>
      <c r="L324" s="92"/>
      <c r="M324" s="249"/>
      <c r="N324" s="250"/>
      <c r="O324" s="320" t="str">
        <f t="shared" si="45"/>
        <v xml:space="preserve"> </v>
      </c>
      <c r="P324" s="249" t="s">
        <v>316</v>
      </c>
      <c r="Q324" s="251" t="str">
        <f t="shared" si="46"/>
        <v xml:space="preserve"> </v>
      </c>
      <c r="R324" s="251" t="str">
        <f t="shared" si="47"/>
        <v xml:space="preserve"> </v>
      </c>
      <c r="S324" s="251" t="str">
        <f t="shared" si="48"/>
        <v xml:space="preserve"> </v>
      </c>
      <c r="T324" s="252"/>
      <c r="U324" s="309" t="s">
        <v>451</v>
      </c>
    </row>
    <row r="325" spans="1:21">
      <c r="A325" s="23"/>
      <c r="B325" s="13">
        <v>302</v>
      </c>
      <c r="C325" s="23"/>
      <c r="D325" s="24" t="str">
        <f t="shared" si="42"/>
        <v xml:space="preserve"> </v>
      </c>
      <c r="E325" s="14" t="str">
        <f t="shared" si="43"/>
        <v xml:space="preserve"> </v>
      </c>
      <c r="F325" s="15"/>
      <c r="G325" s="13"/>
      <c r="H325" s="45"/>
      <c r="I325" s="16" t="str">
        <f t="shared" si="44"/>
        <v xml:space="preserve"> </v>
      </c>
      <c r="J325" s="17"/>
      <c r="K325" s="17"/>
      <c r="L325" s="92"/>
      <c r="M325" s="249"/>
      <c r="N325" s="250"/>
      <c r="O325" s="320" t="str">
        <f t="shared" si="45"/>
        <v xml:space="preserve"> </v>
      </c>
      <c r="P325" s="249" t="s">
        <v>316</v>
      </c>
      <c r="Q325" s="251" t="str">
        <f t="shared" si="46"/>
        <v xml:space="preserve"> </v>
      </c>
      <c r="R325" s="251" t="str">
        <f t="shared" si="47"/>
        <v xml:space="preserve"> </v>
      </c>
      <c r="S325" s="251" t="str">
        <f t="shared" si="48"/>
        <v xml:space="preserve"> </v>
      </c>
      <c r="T325" s="252"/>
      <c r="U325" s="309" t="s">
        <v>451</v>
      </c>
    </row>
    <row r="326" spans="1:21">
      <c r="A326" s="23"/>
      <c r="B326" s="13">
        <v>303</v>
      </c>
      <c r="C326" s="23"/>
      <c r="D326" s="24" t="str">
        <f t="shared" si="42"/>
        <v xml:space="preserve"> </v>
      </c>
      <c r="E326" s="14" t="str">
        <f t="shared" si="43"/>
        <v xml:space="preserve"> </v>
      </c>
      <c r="F326" s="15"/>
      <c r="G326" s="13"/>
      <c r="H326" s="45"/>
      <c r="I326" s="16" t="str">
        <f t="shared" si="44"/>
        <v xml:space="preserve"> </v>
      </c>
      <c r="J326" s="17"/>
      <c r="K326" s="17"/>
      <c r="L326" s="92"/>
      <c r="M326" s="249"/>
      <c r="N326" s="250"/>
      <c r="O326" s="320" t="str">
        <f t="shared" si="45"/>
        <v xml:space="preserve"> </v>
      </c>
      <c r="P326" s="249" t="s">
        <v>316</v>
      </c>
      <c r="Q326" s="251" t="str">
        <f t="shared" si="46"/>
        <v xml:space="preserve"> </v>
      </c>
      <c r="R326" s="251" t="str">
        <f t="shared" si="47"/>
        <v xml:space="preserve"> </v>
      </c>
      <c r="S326" s="251" t="str">
        <f t="shared" si="48"/>
        <v xml:space="preserve"> </v>
      </c>
      <c r="T326" s="252"/>
      <c r="U326" s="309" t="s">
        <v>451</v>
      </c>
    </row>
    <row r="327" spans="1:21">
      <c r="A327" s="23"/>
      <c r="B327" s="13">
        <v>304</v>
      </c>
      <c r="C327" s="23"/>
      <c r="D327" s="24" t="str">
        <f t="shared" si="42"/>
        <v xml:space="preserve"> </v>
      </c>
      <c r="E327" s="14" t="str">
        <f t="shared" si="43"/>
        <v xml:space="preserve"> </v>
      </c>
      <c r="F327" s="15"/>
      <c r="G327" s="13"/>
      <c r="H327" s="45"/>
      <c r="I327" s="16" t="str">
        <f t="shared" si="44"/>
        <v xml:space="preserve"> </v>
      </c>
      <c r="J327" s="17"/>
      <c r="K327" s="17"/>
      <c r="L327" s="92"/>
      <c r="M327" s="249"/>
      <c r="N327" s="250"/>
      <c r="O327" s="320" t="str">
        <f t="shared" si="45"/>
        <v xml:space="preserve"> </v>
      </c>
      <c r="P327" s="249" t="s">
        <v>316</v>
      </c>
      <c r="Q327" s="251" t="str">
        <f t="shared" si="46"/>
        <v xml:space="preserve"> </v>
      </c>
      <c r="R327" s="251" t="str">
        <f t="shared" si="47"/>
        <v xml:space="preserve"> </v>
      </c>
      <c r="S327" s="251" t="str">
        <f t="shared" si="48"/>
        <v xml:space="preserve"> </v>
      </c>
      <c r="T327" s="252"/>
      <c r="U327" s="309" t="s">
        <v>451</v>
      </c>
    </row>
    <row r="328" spans="1:21">
      <c r="A328" s="23"/>
      <c r="B328" s="13">
        <v>305</v>
      </c>
      <c r="C328" s="23"/>
      <c r="D328" s="24" t="str">
        <f t="shared" si="42"/>
        <v xml:space="preserve"> </v>
      </c>
      <c r="E328" s="14" t="str">
        <f t="shared" si="43"/>
        <v xml:space="preserve"> </v>
      </c>
      <c r="F328" s="15"/>
      <c r="G328" s="13"/>
      <c r="H328" s="45"/>
      <c r="I328" s="16" t="str">
        <f t="shared" si="44"/>
        <v xml:space="preserve"> </v>
      </c>
      <c r="J328" s="17"/>
      <c r="K328" s="17"/>
      <c r="L328" s="92"/>
      <c r="M328" s="249"/>
      <c r="N328" s="250"/>
      <c r="O328" s="320" t="str">
        <f t="shared" si="45"/>
        <v xml:space="preserve"> </v>
      </c>
      <c r="P328" s="249" t="s">
        <v>316</v>
      </c>
      <c r="Q328" s="251" t="str">
        <f t="shared" si="46"/>
        <v xml:space="preserve"> </v>
      </c>
      <c r="R328" s="251" t="str">
        <f t="shared" si="47"/>
        <v xml:space="preserve"> </v>
      </c>
      <c r="S328" s="251" t="str">
        <f t="shared" si="48"/>
        <v xml:space="preserve"> </v>
      </c>
      <c r="T328" s="252"/>
      <c r="U328" s="309" t="s">
        <v>451</v>
      </c>
    </row>
    <row r="329" spans="1:21">
      <c r="A329" s="23"/>
      <c r="B329" s="13">
        <v>306</v>
      </c>
      <c r="C329" s="23"/>
      <c r="D329" s="24" t="str">
        <f t="shared" si="42"/>
        <v xml:space="preserve"> </v>
      </c>
      <c r="E329" s="14" t="str">
        <f t="shared" si="43"/>
        <v xml:space="preserve"> </v>
      </c>
      <c r="F329" s="15"/>
      <c r="G329" s="13"/>
      <c r="H329" s="45"/>
      <c r="I329" s="16" t="str">
        <f t="shared" si="44"/>
        <v xml:space="preserve"> </v>
      </c>
      <c r="J329" s="17"/>
      <c r="K329" s="17"/>
      <c r="L329" s="92"/>
      <c r="M329" s="249"/>
      <c r="N329" s="250"/>
      <c r="O329" s="320" t="str">
        <f t="shared" si="45"/>
        <v xml:space="preserve"> </v>
      </c>
      <c r="P329" s="249" t="s">
        <v>316</v>
      </c>
      <c r="Q329" s="251" t="str">
        <f t="shared" si="46"/>
        <v xml:space="preserve"> </v>
      </c>
      <c r="R329" s="251" t="str">
        <f t="shared" si="47"/>
        <v xml:space="preserve"> </v>
      </c>
      <c r="S329" s="251" t="str">
        <f t="shared" si="48"/>
        <v xml:space="preserve"> </v>
      </c>
      <c r="T329" s="252"/>
      <c r="U329" s="309" t="s">
        <v>451</v>
      </c>
    </row>
    <row r="330" spans="1:21">
      <c r="A330" s="23"/>
      <c r="B330" s="13">
        <v>307</v>
      </c>
      <c r="C330" s="23"/>
      <c r="D330" s="24" t="str">
        <f t="shared" si="42"/>
        <v xml:space="preserve"> </v>
      </c>
      <c r="E330" s="14" t="str">
        <f t="shared" si="43"/>
        <v xml:space="preserve"> </v>
      </c>
      <c r="F330" s="15"/>
      <c r="G330" s="13"/>
      <c r="H330" s="45"/>
      <c r="I330" s="16" t="str">
        <f t="shared" si="44"/>
        <v xml:space="preserve"> </v>
      </c>
      <c r="J330" s="17"/>
      <c r="K330" s="17"/>
      <c r="L330" s="92"/>
      <c r="M330" s="249"/>
      <c r="N330" s="250"/>
      <c r="O330" s="320" t="str">
        <f t="shared" si="45"/>
        <v xml:space="preserve"> </v>
      </c>
      <c r="P330" s="249" t="s">
        <v>316</v>
      </c>
      <c r="Q330" s="251" t="str">
        <f t="shared" si="46"/>
        <v xml:space="preserve"> </v>
      </c>
      <c r="R330" s="251" t="str">
        <f t="shared" si="47"/>
        <v xml:space="preserve"> </v>
      </c>
      <c r="S330" s="251" t="str">
        <f t="shared" si="48"/>
        <v xml:space="preserve"> </v>
      </c>
      <c r="T330" s="252"/>
      <c r="U330" s="309" t="s">
        <v>451</v>
      </c>
    </row>
    <row r="331" spans="1:21">
      <c r="A331" s="23"/>
      <c r="B331" s="13">
        <v>308</v>
      </c>
      <c r="C331" s="23"/>
      <c r="D331" s="24" t="str">
        <f t="shared" si="42"/>
        <v xml:space="preserve"> </v>
      </c>
      <c r="E331" s="14" t="str">
        <f t="shared" si="43"/>
        <v xml:space="preserve"> </v>
      </c>
      <c r="F331" s="15"/>
      <c r="G331" s="20"/>
      <c r="H331" s="45"/>
      <c r="I331" s="16" t="str">
        <f t="shared" si="44"/>
        <v xml:space="preserve"> </v>
      </c>
      <c r="J331" s="17"/>
      <c r="K331" s="17"/>
      <c r="L331" s="92"/>
      <c r="M331" s="19"/>
      <c r="N331" s="25"/>
      <c r="O331" s="320" t="str">
        <f t="shared" si="45"/>
        <v xml:space="preserve"> </v>
      </c>
      <c r="P331" s="249" t="s">
        <v>316</v>
      </c>
      <c r="Q331" s="310"/>
      <c r="R331" s="251" t="str">
        <f t="shared" si="47"/>
        <v xml:space="preserve"> </v>
      </c>
      <c r="S331" s="251" t="str">
        <f t="shared" si="48"/>
        <v xml:space="preserve"> </v>
      </c>
      <c r="T331" s="252"/>
      <c r="U331" s="309" t="s">
        <v>451</v>
      </c>
    </row>
    <row r="332" spans="1:21">
      <c r="A332" s="23"/>
      <c r="B332" s="13"/>
      <c r="C332" s="23"/>
      <c r="D332" s="24" t="str">
        <f t="shared" si="42"/>
        <v xml:space="preserve"> </v>
      </c>
      <c r="E332" s="14" t="str">
        <f t="shared" si="43"/>
        <v xml:space="preserve"> </v>
      </c>
      <c r="F332" s="15"/>
      <c r="G332" s="13"/>
      <c r="H332" s="45"/>
      <c r="I332" s="16" t="str">
        <f t="shared" si="44"/>
        <v xml:space="preserve"> </v>
      </c>
      <c r="J332" s="17"/>
      <c r="K332" s="17"/>
      <c r="L332" s="92"/>
      <c r="M332" s="249"/>
      <c r="N332" s="250"/>
      <c r="O332" s="320" t="str">
        <f t="shared" si="45"/>
        <v xml:space="preserve"> </v>
      </c>
      <c r="P332" s="249" t="s">
        <v>316</v>
      </c>
      <c r="Q332" s="310"/>
      <c r="R332" s="251" t="str">
        <f t="shared" si="47"/>
        <v xml:space="preserve"> </v>
      </c>
      <c r="S332" s="251" t="str">
        <f t="shared" si="48"/>
        <v xml:space="preserve"> </v>
      </c>
      <c r="T332" s="252"/>
      <c r="U332" s="309" t="s">
        <v>451</v>
      </c>
    </row>
    <row r="333" spans="1:21">
      <c r="A333" s="23"/>
      <c r="B333" s="13">
        <v>308</v>
      </c>
      <c r="C333" s="23"/>
      <c r="D333" s="24" t="str">
        <f t="shared" si="42"/>
        <v xml:space="preserve"> </v>
      </c>
      <c r="E333" s="14" t="str">
        <f t="shared" si="43"/>
        <v xml:space="preserve"> </v>
      </c>
      <c r="F333" s="15"/>
      <c r="G333" s="13"/>
      <c r="H333" s="45"/>
      <c r="I333" s="16" t="str">
        <f t="shared" si="44"/>
        <v xml:space="preserve"> </v>
      </c>
      <c r="J333" s="17"/>
      <c r="K333" s="17"/>
      <c r="L333" s="92"/>
      <c r="M333" s="249"/>
      <c r="N333" s="250"/>
      <c r="O333" s="320" t="str">
        <f t="shared" si="45"/>
        <v xml:space="preserve"> </v>
      </c>
      <c r="P333" s="249" t="s">
        <v>316</v>
      </c>
      <c r="Q333" s="251" t="str">
        <f t="shared" ref="Q333:Q355" si="49">IFERROR(VLOOKUP(C333,DATOS,10,FALSE)," ")</f>
        <v xml:space="preserve"> </v>
      </c>
      <c r="R333" s="251" t="str">
        <f t="shared" si="47"/>
        <v xml:space="preserve"> </v>
      </c>
      <c r="S333" s="251" t="str">
        <f t="shared" si="48"/>
        <v xml:space="preserve"> </v>
      </c>
      <c r="T333" s="252"/>
      <c r="U333" s="309" t="s">
        <v>451</v>
      </c>
    </row>
    <row r="334" spans="1:21">
      <c r="A334" s="23"/>
      <c r="B334" s="13"/>
      <c r="C334" s="23"/>
      <c r="D334" s="24" t="str">
        <f t="shared" si="42"/>
        <v xml:space="preserve"> </v>
      </c>
      <c r="E334" s="14" t="str">
        <f t="shared" si="43"/>
        <v xml:space="preserve"> </v>
      </c>
      <c r="F334" s="15"/>
      <c r="G334" s="13"/>
      <c r="H334" s="45"/>
      <c r="I334" s="16" t="str">
        <f t="shared" si="44"/>
        <v xml:space="preserve"> </v>
      </c>
      <c r="J334" s="17"/>
      <c r="K334" s="17"/>
      <c r="L334" s="92"/>
      <c r="M334" s="249"/>
      <c r="N334" s="250"/>
      <c r="O334" s="320" t="str">
        <f t="shared" si="45"/>
        <v xml:space="preserve"> </v>
      </c>
      <c r="P334" s="249" t="s">
        <v>316</v>
      </c>
      <c r="Q334" s="251" t="str">
        <f t="shared" si="49"/>
        <v xml:space="preserve"> </v>
      </c>
      <c r="R334" s="251" t="str">
        <f t="shared" si="47"/>
        <v xml:space="preserve"> </v>
      </c>
      <c r="S334" s="251" t="str">
        <f t="shared" si="48"/>
        <v xml:space="preserve"> </v>
      </c>
      <c r="T334" s="252"/>
      <c r="U334" s="309" t="s">
        <v>451</v>
      </c>
    </row>
    <row r="335" spans="1:21">
      <c r="A335" s="23"/>
      <c r="B335" s="13">
        <v>309</v>
      </c>
      <c r="C335" s="23"/>
      <c r="D335" s="24" t="str">
        <f t="shared" si="42"/>
        <v xml:space="preserve"> </v>
      </c>
      <c r="E335" s="14" t="str">
        <f t="shared" si="43"/>
        <v xml:space="preserve"> </v>
      </c>
      <c r="F335" s="15"/>
      <c r="G335" s="13"/>
      <c r="H335" s="45"/>
      <c r="I335" s="16" t="str">
        <f t="shared" si="44"/>
        <v xml:space="preserve"> </v>
      </c>
      <c r="J335" s="17"/>
      <c r="K335" s="17"/>
      <c r="L335" s="92"/>
      <c r="M335" s="249"/>
      <c r="N335" s="250"/>
      <c r="O335" s="320" t="str">
        <f t="shared" si="45"/>
        <v xml:space="preserve"> </v>
      </c>
      <c r="P335" s="249" t="s">
        <v>316</v>
      </c>
      <c r="Q335" s="251" t="str">
        <f t="shared" si="49"/>
        <v xml:space="preserve"> </v>
      </c>
      <c r="R335" s="251" t="str">
        <f t="shared" si="47"/>
        <v xml:space="preserve"> </v>
      </c>
      <c r="S335" s="251" t="str">
        <f t="shared" si="48"/>
        <v xml:space="preserve"> </v>
      </c>
      <c r="T335" s="252"/>
      <c r="U335" s="309" t="s">
        <v>451</v>
      </c>
    </row>
    <row r="336" spans="1:21">
      <c r="A336" s="23"/>
      <c r="B336" s="13">
        <v>310</v>
      </c>
      <c r="C336" s="23"/>
      <c r="D336" s="24" t="str">
        <f t="shared" si="42"/>
        <v xml:space="preserve"> </v>
      </c>
      <c r="E336" s="14" t="str">
        <f t="shared" si="43"/>
        <v xml:space="preserve"> </v>
      </c>
      <c r="F336" s="15"/>
      <c r="G336" s="13"/>
      <c r="H336" s="45"/>
      <c r="I336" s="16" t="str">
        <f t="shared" si="44"/>
        <v xml:space="preserve"> </v>
      </c>
      <c r="J336" s="17"/>
      <c r="K336" s="17"/>
      <c r="L336" s="92"/>
      <c r="M336" s="249"/>
      <c r="N336" s="250"/>
      <c r="O336" s="320" t="str">
        <f t="shared" si="45"/>
        <v xml:space="preserve"> </v>
      </c>
      <c r="P336" s="249" t="s">
        <v>316</v>
      </c>
      <c r="Q336" s="251" t="str">
        <f t="shared" si="49"/>
        <v xml:space="preserve"> </v>
      </c>
      <c r="R336" s="251" t="str">
        <f t="shared" si="47"/>
        <v xml:space="preserve"> </v>
      </c>
      <c r="S336" s="251" t="str">
        <f t="shared" si="48"/>
        <v xml:space="preserve"> </v>
      </c>
      <c r="T336" s="252"/>
      <c r="U336" s="309" t="s">
        <v>451</v>
      </c>
    </row>
    <row r="337" spans="1:21">
      <c r="A337" s="23"/>
      <c r="B337" s="13"/>
      <c r="C337" s="23"/>
      <c r="D337" s="24" t="str">
        <f t="shared" si="42"/>
        <v xml:space="preserve"> </v>
      </c>
      <c r="E337" s="14" t="str">
        <f t="shared" si="43"/>
        <v xml:space="preserve"> </v>
      </c>
      <c r="F337" s="15"/>
      <c r="G337" s="13"/>
      <c r="H337" s="45"/>
      <c r="I337" s="16" t="str">
        <f t="shared" si="44"/>
        <v xml:space="preserve"> </v>
      </c>
      <c r="J337" s="17"/>
      <c r="K337" s="17"/>
      <c r="L337" s="92"/>
      <c r="M337" s="249"/>
      <c r="N337" s="250"/>
      <c r="O337" s="320" t="str">
        <f t="shared" si="45"/>
        <v xml:space="preserve"> </v>
      </c>
      <c r="P337" s="249" t="s">
        <v>316</v>
      </c>
      <c r="Q337" s="251" t="str">
        <f t="shared" si="49"/>
        <v xml:space="preserve"> </v>
      </c>
      <c r="R337" s="251" t="str">
        <f t="shared" si="47"/>
        <v xml:space="preserve"> </v>
      </c>
      <c r="S337" s="251" t="str">
        <f t="shared" si="48"/>
        <v xml:space="preserve"> </v>
      </c>
      <c r="T337" s="252"/>
      <c r="U337" s="309" t="s">
        <v>451</v>
      </c>
    </row>
    <row r="338" spans="1:21">
      <c r="A338" s="23"/>
      <c r="B338" s="13">
        <v>311</v>
      </c>
      <c r="C338" s="23"/>
      <c r="D338" s="24" t="str">
        <f t="shared" si="42"/>
        <v xml:space="preserve"> </v>
      </c>
      <c r="E338" s="14" t="str">
        <f t="shared" si="43"/>
        <v xml:space="preserve"> </v>
      </c>
      <c r="F338" s="15"/>
      <c r="G338" s="13"/>
      <c r="H338" s="45"/>
      <c r="I338" s="16" t="str">
        <f t="shared" si="44"/>
        <v xml:space="preserve"> </v>
      </c>
      <c r="J338" s="17"/>
      <c r="K338" s="17"/>
      <c r="L338" s="92"/>
      <c r="M338" s="249"/>
      <c r="N338" s="250"/>
      <c r="O338" s="320" t="str">
        <f t="shared" si="45"/>
        <v xml:space="preserve"> </v>
      </c>
      <c r="P338" s="249" t="s">
        <v>316</v>
      </c>
      <c r="Q338" s="251" t="str">
        <f t="shared" si="49"/>
        <v xml:space="preserve"> </v>
      </c>
      <c r="R338" s="251" t="str">
        <f t="shared" si="47"/>
        <v xml:space="preserve"> </v>
      </c>
      <c r="S338" s="251" t="str">
        <f t="shared" si="48"/>
        <v xml:space="preserve"> </v>
      </c>
      <c r="T338" s="252"/>
      <c r="U338" s="309" t="s">
        <v>451</v>
      </c>
    </row>
    <row r="339" spans="1:21">
      <c r="A339" s="23"/>
      <c r="B339" s="13"/>
      <c r="C339" s="23"/>
      <c r="D339" s="24" t="str">
        <f t="shared" si="42"/>
        <v xml:space="preserve"> </v>
      </c>
      <c r="E339" s="14" t="str">
        <f t="shared" si="43"/>
        <v xml:space="preserve"> </v>
      </c>
      <c r="F339" s="15"/>
      <c r="G339" s="13"/>
      <c r="H339" s="45"/>
      <c r="I339" s="16" t="str">
        <f t="shared" si="44"/>
        <v xml:space="preserve"> </v>
      </c>
      <c r="J339" s="17"/>
      <c r="K339" s="17"/>
      <c r="L339" s="92"/>
      <c r="M339" s="249"/>
      <c r="N339" s="250"/>
      <c r="O339" s="320" t="str">
        <f t="shared" si="45"/>
        <v xml:space="preserve"> </v>
      </c>
      <c r="P339" s="249" t="s">
        <v>316</v>
      </c>
      <c r="Q339" s="251" t="str">
        <f t="shared" si="49"/>
        <v xml:space="preserve"> </v>
      </c>
      <c r="R339" s="251" t="str">
        <f t="shared" si="47"/>
        <v xml:space="preserve"> </v>
      </c>
      <c r="S339" s="251" t="str">
        <f t="shared" si="48"/>
        <v xml:space="preserve"> </v>
      </c>
      <c r="T339" s="252"/>
      <c r="U339" s="309" t="s">
        <v>451</v>
      </c>
    </row>
    <row r="340" spans="1:21">
      <c r="A340" s="23"/>
      <c r="B340" s="13"/>
      <c r="C340" s="23"/>
      <c r="D340" s="24" t="str">
        <f t="shared" si="42"/>
        <v xml:space="preserve"> </v>
      </c>
      <c r="E340" s="14" t="str">
        <f t="shared" si="43"/>
        <v xml:space="preserve"> </v>
      </c>
      <c r="F340" s="15"/>
      <c r="G340" s="13"/>
      <c r="H340" s="45"/>
      <c r="I340" s="16" t="str">
        <f t="shared" si="44"/>
        <v xml:space="preserve"> </v>
      </c>
      <c r="J340" s="17"/>
      <c r="K340" s="17"/>
      <c r="L340" s="92"/>
      <c r="M340" s="249"/>
      <c r="N340" s="250"/>
      <c r="O340" s="320" t="str">
        <f t="shared" si="45"/>
        <v xml:space="preserve"> </v>
      </c>
      <c r="P340" s="249" t="s">
        <v>316</v>
      </c>
      <c r="Q340" s="251" t="str">
        <f t="shared" si="49"/>
        <v xml:space="preserve"> </v>
      </c>
      <c r="R340" s="251" t="str">
        <f t="shared" si="47"/>
        <v xml:space="preserve"> </v>
      </c>
      <c r="S340" s="251" t="str">
        <f t="shared" si="48"/>
        <v xml:space="preserve"> </v>
      </c>
      <c r="T340" s="252"/>
      <c r="U340" s="309" t="s">
        <v>451</v>
      </c>
    </row>
    <row r="341" spans="1:21">
      <c r="A341" s="23"/>
      <c r="B341" s="13">
        <v>312</v>
      </c>
      <c r="C341" s="23"/>
      <c r="D341" s="24" t="str">
        <f t="shared" si="42"/>
        <v xml:space="preserve"> </v>
      </c>
      <c r="E341" s="14" t="str">
        <f t="shared" si="43"/>
        <v xml:space="preserve"> </v>
      </c>
      <c r="F341" s="15"/>
      <c r="G341" s="13"/>
      <c r="H341" s="45"/>
      <c r="I341" s="16" t="str">
        <f t="shared" si="44"/>
        <v xml:space="preserve"> </v>
      </c>
      <c r="J341" s="17"/>
      <c r="K341" s="17"/>
      <c r="L341" s="92"/>
      <c r="M341" s="249"/>
      <c r="N341" s="250"/>
      <c r="O341" s="320" t="str">
        <f t="shared" si="45"/>
        <v xml:space="preserve"> </v>
      </c>
      <c r="P341" s="249" t="s">
        <v>316</v>
      </c>
      <c r="Q341" s="251" t="str">
        <f t="shared" si="49"/>
        <v xml:space="preserve"> </v>
      </c>
      <c r="R341" s="251" t="str">
        <f t="shared" si="47"/>
        <v xml:space="preserve"> </v>
      </c>
      <c r="S341" s="251" t="str">
        <f t="shared" si="48"/>
        <v xml:space="preserve"> </v>
      </c>
      <c r="T341" s="252"/>
      <c r="U341" s="309" t="s">
        <v>451</v>
      </c>
    </row>
    <row r="342" spans="1:21">
      <c r="A342" s="23"/>
      <c r="B342" s="13">
        <v>313</v>
      </c>
      <c r="C342" s="23"/>
      <c r="D342" s="24" t="str">
        <f t="shared" si="42"/>
        <v xml:space="preserve"> </v>
      </c>
      <c r="E342" s="14" t="str">
        <f t="shared" si="43"/>
        <v xml:space="preserve"> </v>
      </c>
      <c r="F342" s="15"/>
      <c r="G342" s="13"/>
      <c r="H342" s="45"/>
      <c r="I342" s="16" t="str">
        <f t="shared" si="44"/>
        <v xml:space="preserve"> </v>
      </c>
      <c r="J342" s="17"/>
      <c r="K342" s="17"/>
      <c r="L342" s="92"/>
      <c r="M342" s="249"/>
      <c r="N342" s="250"/>
      <c r="O342" s="320" t="str">
        <f t="shared" si="45"/>
        <v xml:space="preserve"> </v>
      </c>
      <c r="P342" s="249" t="s">
        <v>316</v>
      </c>
      <c r="Q342" s="251" t="str">
        <f t="shared" si="49"/>
        <v xml:space="preserve"> </v>
      </c>
      <c r="R342" s="251" t="str">
        <f t="shared" si="47"/>
        <v xml:space="preserve"> </v>
      </c>
      <c r="S342" s="251" t="str">
        <f t="shared" si="48"/>
        <v xml:space="preserve"> </v>
      </c>
      <c r="T342" s="252"/>
      <c r="U342" s="309" t="s">
        <v>451</v>
      </c>
    </row>
    <row r="343" spans="1:21">
      <c r="A343" s="23"/>
      <c r="B343" s="13">
        <v>314</v>
      </c>
      <c r="C343" s="23"/>
      <c r="D343" s="24" t="str">
        <f t="shared" si="42"/>
        <v xml:space="preserve"> </v>
      </c>
      <c r="E343" s="14" t="str">
        <f t="shared" si="43"/>
        <v xml:space="preserve"> </v>
      </c>
      <c r="F343" s="15"/>
      <c r="G343" s="13"/>
      <c r="H343" s="45"/>
      <c r="I343" s="16" t="str">
        <f t="shared" si="44"/>
        <v xml:space="preserve"> </v>
      </c>
      <c r="J343" s="17"/>
      <c r="K343" s="17"/>
      <c r="L343" s="92"/>
      <c r="M343" s="249"/>
      <c r="N343" s="250"/>
      <c r="O343" s="320" t="str">
        <f t="shared" si="45"/>
        <v xml:space="preserve"> </v>
      </c>
      <c r="P343" s="249" t="s">
        <v>316</v>
      </c>
      <c r="Q343" s="251" t="str">
        <f t="shared" si="49"/>
        <v xml:space="preserve"> </v>
      </c>
      <c r="R343" s="251" t="str">
        <f t="shared" si="47"/>
        <v xml:space="preserve"> </v>
      </c>
      <c r="S343" s="251" t="str">
        <f t="shared" si="48"/>
        <v xml:space="preserve"> </v>
      </c>
      <c r="T343" s="252"/>
      <c r="U343" s="309" t="s">
        <v>451</v>
      </c>
    </row>
    <row r="344" spans="1:21">
      <c r="A344" s="23"/>
      <c r="B344" s="13">
        <v>315</v>
      </c>
      <c r="C344" s="23"/>
      <c r="D344" s="24" t="str">
        <f t="shared" si="42"/>
        <v xml:space="preserve"> </v>
      </c>
      <c r="E344" s="14" t="str">
        <f t="shared" si="43"/>
        <v xml:space="preserve"> </v>
      </c>
      <c r="F344" s="15"/>
      <c r="G344" s="13"/>
      <c r="H344" s="45"/>
      <c r="I344" s="16" t="str">
        <f t="shared" si="44"/>
        <v xml:space="preserve"> </v>
      </c>
      <c r="J344" s="17"/>
      <c r="K344" s="17"/>
      <c r="L344" s="92"/>
      <c r="M344" s="249"/>
      <c r="N344" s="250"/>
      <c r="O344" s="320" t="str">
        <f t="shared" si="45"/>
        <v xml:space="preserve"> </v>
      </c>
      <c r="P344" s="249" t="s">
        <v>316</v>
      </c>
      <c r="Q344" s="251" t="str">
        <f t="shared" si="49"/>
        <v xml:space="preserve"> </v>
      </c>
      <c r="R344" s="251" t="str">
        <f t="shared" si="47"/>
        <v xml:space="preserve"> </v>
      </c>
      <c r="S344" s="251" t="str">
        <f t="shared" si="48"/>
        <v xml:space="preserve"> </v>
      </c>
      <c r="T344" s="252"/>
      <c r="U344" s="309" t="s">
        <v>451</v>
      </c>
    </row>
    <row r="345" spans="1:21">
      <c r="A345" s="23"/>
      <c r="B345" s="13">
        <v>316</v>
      </c>
      <c r="C345" s="23"/>
      <c r="D345" s="24" t="str">
        <f t="shared" si="42"/>
        <v xml:space="preserve"> </v>
      </c>
      <c r="E345" s="14" t="str">
        <f t="shared" si="43"/>
        <v xml:space="preserve"> </v>
      </c>
      <c r="F345" s="15"/>
      <c r="G345" s="13"/>
      <c r="H345" s="45"/>
      <c r="I345" s="16" t="str">
        <f t="shared" si="44"/>
        <v xml:space="preserve"> </v>
      </c>
      <c r="J345" s="17"/>
      <c r="K345" s="17"/>
      <c r="L345" s="92"/>
      <c r="M345" s="249"/>
      <c r="N345" s="250"/>
      <c r="O345" s="320" t="str">
        <f t="shared" si="45"/>
        <v xml:space="preserve"> </v>
      </c>
      <c r="P345" s="249" t="s">
        <v>316</v>
      </c>
      <c r="Q345" s="251" t="str">
        <f t="shared" si="49"/>
        <v xml:space="preserve"> </v>
      </c>
      <c r="R345" s="251" t="str">
        <f t="shared" si="47"/>
        <v xml:space="preserve"> </v>
      </c>
      <c r="S345" s="251" t="str">
        <f t="shared" si="48"/>
        <v xml:space="preserve"> </v>
      </c>
      <c r="T345" s="252"/>
      <c r="U345" s="309" t="s">
        <v>451</v>
      </c>
    </row>
    <row r="346" spans="1:21">
      <c r="A346" s="23"/>
      <c r="B346" s="13">
        <v>317</v>
      </c>
      <c r="C346" s="23"/>
      <c r="D346" s="24" t="str">
        <f t="shared" si="42"/>
        <v xml:space="preserve"> </v>
      </c>
      <c r="E346" s="14" t="str">
        <f t="shared" si="43"/>
        <v xml:space="preserve"> </v>
      </c>
      <c r="F346" s="15"/>
      <c r="G346" s="13"/>
      <c r="H346" s="45"/>
      <c r="I346" s="16" t="str">
        <f t="shared" si="44"/>
        <v xml:space="preserve"> </v>
      </c>
      <c r="J346" s="17"/>
      <c r="K346" s="17"/>
      <c r="L346" s="92"/>
      <c r="M346" s="249"/>
      <c r="N346" s="250"/>
      <c r="O346" s="320" t="str">
        <f t="shared" si="45"/>
        <v xml:space="preserve"> </v>
      </c>
      <c r="P346" s="249" t="s">
        <v>316</v>
      </c>
      <c r="Q346" s="251" t="str">
        <f t="shared" si="49"/>
        <v xml:space="preserve"> </v>
      </c>
      <c r="R346" s="251" t="str">
        <f t="shared" si="47"/>
        <v xml:space="preserve"> </v>
      </c>
      <c r="S346" s="251" t="str">
        <f t="shared" si="48"/>
        <v xml:space="preserve"> </v>
      </c>
      <c r="T346" s="252"/>
      <c r="U346" s="309" t="s">
        <v>451</v>
      </c>
    </row>
    <row r="347" spans="1:21">
      <c r="A347" s="23"/>
      <c r="B347" s="13">
        <v>317</v>
      </c>
      <c r="C347" s="23"/>
      <c r="D347" s="24" t="str">
        <f t="shared" si="42"/>
        <v xml:space="preserve"> </v>
      </c>
      <c r="E347" s="14" t="str">
        <f t="shared" si="43"/>
        <v xml:space="preserve"> </v>
      </c>
      <c r="F347" s="15"/>
      <c r="G347" s="13"/>
      <c r="H347" s="45"/>
      <c r="I347" s="16" t="str">
        <f t="shared" si="44"/>
        <v xml:space="preserve"> </v>
      </c>
      <c r="J347" s="17"/>
      <c r="K347" s="17"/>
      <c r="L347" s="92"/>
      <c r="M347" s="249"/>
      <c r="N347" s="250"/>
      <c r="O347" s="320" t="str">
        <f t="shared" si="45"/>
        <v xml:space="preserve"> </v>
      </c>
      <c r="P347" s="249" t="s">
        <v>316</v>
      </c>
      <c r="Q347" s="251" t="str">
        <f t="shared" si="49"/>
        <v xml:space="preserve"> </v>
      </c>
      <c r="R347" s="251" t="str">
        <f t="shared" si="47"/>
        <v xml:space="preserve"> </v>
      </c>
      <c r="S347" s="251" t="str">
        <f t="shared" si="48"/>
        <v xml:space="preserve"> </v>
      </c>
      <c r="T347" s="252"/>
      <c r="U347" s="309" t="s">
        <v>451</v>
      </c>
    </row>
    <row r="348" spans="1:21">
      <c r="A348" s="23"/>
      <c r="B348" s="13">
        <v>318</v>
      </c>
      <c r="C348" s="23"/>
      <c r="D348" s="24" t="str">
        <f t="shared" si="42"/>
        <v xml:space="preserve"> </v>
      </c>
      <c r="E348" s="14" t="str">
        <f t="shared" si="43"/>
        <v xml:space="preserve"> </v>
      </c>
      <c r="F348" s="15"/>
      <c r="G348" s="13"/>
      <c r="H348" s="45"/>
      <c r="I348" s="16" t="str">
        <f t="shared" si="44"/>
        <v xml:space="preserve"> </v>
      </c>
      <c r="J348" s="17"/>
      <c r="K348" s="17"/>
      <c r="L348" s="92"/>
      <c r="M348" s="249"/>
      <c r="N348" s="250"/>
      <c r="O348" s="320" t="str">
        <f t="shared" si="45"/>
        <v xml:space="preserve"> </v>
      </c>
      <c r="P348" s="249" t="s">
        <v>316</v>
      </c>
      <c r="Q348" s="251" t="str">
        <f t="shared" si="49"/>
        <v xml:space="preserve"> </v>
      </c>
      <c r="R348" s="251" t="str">
        <f t="shared" si="47"/>
        <v xml:space="preserve"> </v>
      </c>
      <c r="S348" s="251" t="str">
        <f t="shared" si="48"/>
        <v xml:space="preserve"> </v>
      </c>
      <c r="T348" s="252"/>
      <c r="U348" s="309" t="s">
        <v>451</v>
      </c>
    </row>
    <row r="349" spans="1:21">
      <c r="A349" s="23"/>
      <c r="B349" s="13">
        <v>319</v>
      </c>
      <c r="C349" s="23"/>
      <c r="D349" s="24" t="str">
        <f t="shared" si="42"/>
        <v xml:space="preserve"> </v>
      </c>
      <c r="E349" s="14" t="str">
        <f t="shared" si="43"/>
        <v xml:space="preserve"> </v>
      </c>
      <c r="F349" s="15"/>
      <c r="G349" s="13"/>
      <c r="H349" s="45"/>
      <c r="I349" s="16" t="str">
        <f t="shared" si="44"/>
        <v xml:space="preserve"> </v>
      </c>
      <c r="J349" s="17"/>
      <c r="K349" s="17"/>
      <c r="L349" s="92"/>
      <c r="M349" s="249"/>
      <c r="N349" s="250"/>
      <c r="O349" s="320" t="str">
        <f t="shared" si="45"/>
        <v xml:space="preserve"> </v>
      </c>
      <c r="P349" s="249" t="s">
        <v>316</v>
      </c>
      <c r="Q349" s="251" t="str">
        <f t="shared" si="49"/>
        <v xml:space="preserve"> </v>
      </c>
      <c r="R349" s="251" t="str">
        <f t="shared" si="47"/>
        <v xml:space="preserve"> </v>
      </c>
      <c r="S349" s="251" t="str">
        <f t="shared" si="48"/>
        <v xml:space="preserve"> </v>
      </c>
      <c r="T349" s="252"/>
      <c r="U349" s="309" t="s">
        <v>451</v>
      </c>
    </row>
    <row r="350" spans="1:21">
      <c r="A350" s="23"/>
      <c r="B350" s="13">
        <v>320</v>
      </c>
      <c r="C350" s="23"/>
      <c r="D350" s="24" t="str">
        <f t="shared" si="42"/>
        <v xml:space="preserve"> </v>
      </c>
      <c r="E350" s="14" t="str">
        <f t="shared" si="43"/>
        <v xml:space="preserve"> </v>
      </c>
      <c r="F350" s="15"/>
      <c r="G350" s="13"/>
      <c r="H350" s="45"/>
      <c r="I350" s="16" t="str">
        <f t="shared" si="44"/>
        <v xml:space="preserve"> </v>
      </c>
      <c r="J350" s="17"/>
      <c r="K350" s="17"/>
      <c r="L350" s="92"/>
      <c r="M350" s="249"/>
      <c r="N350" s="250"/>
      <c r="O350" s="320" t="str">
        <f t="shared" si="45"/>
        <v xml:space="preserve"> </v>
      </c>
      <c r="P350" s="249" t="s">
        <v>316</v>
      </c>
      <c r="Q350" s="251" t="str">
        <f t="shared" si="49"/>
        <v xml:space="preserve"> </v>
      </c>
      <c r="R350" s="251" t="str">
        <f t="shared" si="47"/>
        <v xml:space="preserve"> </v>
      </c>
      <c r="S350" s="251" t="str">
        <f t="shared" si="48"/>
        <v xml:space="preserve"> </v>
      </c>
      <c r="T350" s="252"/>
      <c r="U350" s="309" t="s">
        <v>451</v>
      </c>
    </row>
    <row r="351" spans="1:21">
      <c r="A351" s="23"/>
      <c r="B351" s="13">
        <v>321</v>
      </c>
      <c r="C351" s="23"/>
      <c r="D351" s="24" t="str">
        <f t="shared" si="42"/>
        <v xml:space="preserve"> </v>
      </c>
      <c r="E351" s="14" t="str">
        <f t="shared" si="43"/>
        <v xml:space="preserve"> </v>
      </c>
      <c r="F351" s="15"/>
      <c r="G351" s="13"/>
      <c r="H351" s="45"/>
      <c r="I351" s="16" t="str">
        <f t="shared" si="44"/>
        <v xml:space="preserve"> </v>
      </c>
      <c r="J351" s="17"/>
      <c r="K351" s="17"/>
      <c r="L351" s="92"/>
      <c r="M351" s="249"/>
      <c r="N351" s="250"/>
      <c r="O351" s="320" t="str">
        <f t="shared" si="45"/>
        <v xml:space="preserve"> </v>
      </c>
      <c r="P351" s="249" t="s">
        <v>316</v>
      </c>
      <c r="Q351" s="251" t="str">
        <f t="shared" si="49"/>
        <v xml:space="preserve"> </v>
      </c>
      <c r="R351" s="251" t="str">
        <f t="shared" si="47"/>
        <v xml:space="preserve"> </v>
      </c>
      <c r="S351" s="251" t="str">
        <f t="shared" si="48"/>
        <v xml:space="preserve"> </v>
      </c>
      <c r="T351" s="252"/>
      <c r="U351" s="309" t="s">
        <v>451</v>
      </c>
    </row>
    <row r="352" spans="1:21">
      <c r="A352" s="23"/>
      <c r="B352" s="13">
        <v>332</v>
      </c>
      <c r="C352" s="23"/>
      <c r="D352" s="24" t="str">
        <f t="shared" si="42"/>
        <v xml:space="preserve"> </v>
      </c>
      <c r="E352" s="14" t="str">
        <f t="shared" si="43"/>
        <v xml:space="preserve"> </v>
      </c>
      <c r="F352" s="15"/>
      <c r="G352" s="13"/>
      <c r="H352" s="45"/>
      <c r="I352" s="16" t="str">
        <f t="shared" si="44"/>
        <v xml:space="preserve"> </v>
      </c>
      <c r="J352" s="17"/>
      <c r="K352" s="17"/>
      <c r="L352" s="92"/>
      <c r="M352" s="249"/>
      <c r="N352" s="250"/>
      <c r="O352" s="320" t="str">
        <f t="shared" si="45"/>
        <v xml:space="preserve"> </v>
      </c>
      <c r="P352" s="249" t="s">
        <v>316</v>
      </c>
      <c r="Q352" s="251" t="str">
        <f t="shared" si="49"/>
        <v xml:space="preserve"> </v>
      </c>
      <c r="R352" s="251" t="str">
        <f t="shared" si="47"/>
        <v xml:space="preserve"> </v>
      </c>
      <c r="S352" s="251" t="str">
        <f t="shared" si="48"/>
        <v xml:space="preserve"> </v>
      </c>
      <c r="T352" s="252"/>
      <c r="U352" s="309" t="s">
        <v>451</v>
      </c>
    </row>
    <row r="353" spans="1:21">
      <c r="A353" s="23"/>
      <c r="B353" s="13">
        <v>322</v>
      </c>
      <c r="C353" s="23"/>
      <c r="D353" s="24" t="str">
        <f t="shared" si="42"/>
        <v xml:space="preserve"> </v>
      </c>
      <c r="E353" s="14" t="str">
        <f t="shared" si="43"/>
        <v xml:space="preserve"> </v>
      </c>
      <c r="F353" s="15"/>
      <c r="G353" s="296"/>
      <c r="H353" s="45"/>
      <c r="I353" s="16" t="str">
        <f t="shared" si="44"/>
        <v xml:space="preserve"> </v>
      </c>
      <c r="J353" s="17"/>
      <c r="K353" s="17"/>
      <c r="L353" s="92"/>
      <c r="M353" s="249"/>
      <c r="N353" s="250"/>
      <c r="O353" s="320" t="str">
        <f t="shared" si="45"/>
        <v xml:space="preserve"> </v>
      </c>
      <c r="P353" s="249" t="s">
        <v>316</v>
      </c>
      <c r="Q353" s="251" t="str">
        <f t="shared" si="49"/>
        <v xml:space="preserve"> </v>
      </c>
      <c r="R353" s="251" t="str">
        <f t="shared" si="47"/>
        <v xml:space="preserve"> </v>
      </c>
      <c r="S353" s="251" t="str">
        <f t="shared" si="48"/>
        <v xml:space="preserve"> </v>
      </c>
      <c r="T353" s="252"/>
      <c r="U353" s="309" t="s">
        <v>451</v>
      </c>
    </row>
    <row r="354" spans="1:21">
      <c r="A354" s="23"/>
      <c r="B354" s="13">
        <v>323</v>
      </c>
      <c r="C354" s="23"/>
      <c r="D354" s="24" t="str">
        <f t="shared" si="42"/>
        <v xml:space="preserve"> </v>
      </c>
      <c r="E354" s="14" t="str">
        <f t="shared" si="43"/>
        <v xml:space="preserve"> </v>
      </c>
      <c r="F354" s="15"/>
      <c r="G354" s="296"/>
      <c r="H354" s="45"/>
      <c r="I354" s="16" t="str">
        <f t="shared" si="44"/>
        <v xml:space="preserve"> </v>
      </c>
      <c r="J354" s="17"/>
      <c r="K354" s="17"/>
      <c r="L354" s="92"/>
      <c r="M354" s="249"/>
      <c r="N354" s="250"/>
      <c r="O354" s="320" t="str">
        <f t="shared" si="45"/>
        <v xml:space="preserve"> </v>
      </c>
      <c r="P354" s="249" t="s">
        <v>316</v>
      </c>
      <c r="Q354" s="251" t="str">
        <f t="shared" si="49"/>
        <v xml:space="preserve"> </v>
      </c>
      <c r="R354" s="251" t="str">
        <f t="shared" si="47"/>
        <v xml:space="preserve"> </v>
      </c>
      <c r="S354" s="251" t="str">
        <f t="shared" si="48"/>
        <v xml:space="preserve"> </v>
      </c>
      <c r="T354" s="252"/>
      <c r="U354" s="309" t="s">
        <v>451</v>
      </c>
    </row>
    <row r="355" spans="1:21">
      <c r="A355" s="23"/>
      <c r="B355" s="13">
        <v>340</v>
      </c>
      <c r="C355" s="23"/>
      <c r="D355" s="24" t="str">
        <f t="shared" si="42"/>
        <v xml:space="preserve"> </v>
      </c>
      <c r="E355" s="14" t="str">
        <f t="shared" si="43"/>
        <v xml:space="preserve"> </v>
      </c>
      <c r="F355" s="15"/>
      <c r="G355" s="13"/>
      <c r="H355" s="45"/>
      <c r="I355" s="16" t="str">
        <f t="shared" si="44"/>
        <v xml:space="preserve"> </v>
      </c>
      <c r="J355" s="17"/>
      <c r="K355" s="17"/>
      <c r="L355" s="92"/>
      <c r="M355" s="249"/>
      <c r="N355" s="250"/>
      <c r="O355" s="320" t="str">
        <f t="shared" si="45"/>
        <v xml:space="preserve"> </v>
      </c>
      <c r="P355" s="249" t="s">
        <v>316</v>
      </c>
      <c r="Q355" s="251" t="str">
        <f t="shared" si="49"/>
        <v xml:space="preserve"> </v>
      </c>
      <c r="R355" s="251" t="str">
        <f t="shared" si="47"/>
        <v xml:space="preserve"> </v>
      </c>
      <c r="S355" s="251" t="str">
        <f t="shared" si="48"/>
        <v xml:space="preserve"> </v>
      </c>
      <c r="T355" s="252"/>
      <c r="U355" s="309" t="s">
        <v>451</v>
      </c>
    </row>
    <row r="356" spans="1:21">
      <c r="A356" s="23"/>
      <c r="B356" s="13">
        <v>324</v>
      </c>
      <c r="C356" s="23"/>
      <c r="D356" s="24" t="str">
        <f t="shared" ref="D356:D419" si="50">IFERROR(VLOOKUP(C356,DATOS,4,FALSE)," ")</f>
        <v xml:space="preserve"> </v>
      </c>
      <c r="E356" s="14" t="str">
        <f t="shared" ref="E356:E419" si="51">IFERROR(VLOOKUP(C356,DATOS,3,FALSE)," ")</f>
        <v xml:space="preserve"> </v>
      </c>
      <c r="F356" s="15"/>
      <c r="G356" s="13"/>
      <c r="H356" s="45"/>
      <c r="I356" s="16" t="str">
        <f t="shared" ref="I356:I419" si="52">IFERROR(VLOOKUP(C356,DATOS,5,FALSE)," ")</f>
        <v xml:space="preserve"> </v>
      </c>
      <c r="J356" s="17"/>
      <c r="K356" s="17"/>
      <c r="L356" s="92"/>
      <c r="M356" s="249"/>
      <c r="N356" s="250"/>
      <c r="O356" s="320" t="str">
        <f t="shared" si="45"/>
        <v xml:space="preserve"> </v>
      </c>
      <c r="P356" s="249" t="s">
        <v>316</v>
      </c>
      <c r="Q356" s="251" t="str">
        <f t="shared" ref="Q356:Q419" si="53">IFERROR(VLOOKUP(C356,DATOS,10,FALSE)," ")</f>
        <v xml:space="preserve"> </v>
      </c>
      <c r="R356" s="251" t="str">
        <f t="shared" si="47"/>
        <v xml:space="preserve"> </v>
      </c>
      <c r="S356" s="251" t="str">
        <f t="shared" si="48"/>
        <v xml:space="preserve"> </v>
      </c>
      <c r="T356" s="252"/>
      <c r="U356" s="309" t="s">
        <v>451</v>
      </c>
    </row>
    <row r="357" spans="1:21">
      <c r="A357" s="23"/>
      <c r="B357" s="13">
        <v>325</v>
      </c>
      <c r="C357" s="23"/>
      <c r="D357" s="24" t="str">
        <f t="shared" si="50"/>
        <v xml:space="preserve"> </v>
      </c>
      <c r="E357" s="14" t="str">
        <f t="shared" si="51"/>
        <v xml:space="preserve"> </v>
      </c>
      <c r="F357" s="15"/>
      <c r="G357" s="13"/>
      <c r="H357" s="45"/>
      <c r="I357" s="16" t="str">
        <f t="shared" si="52"/>
        <v xml:space="preserve"> </v>
      </c>
      <c r="J357" s="17"/>
      <c r="K357" s="17"/>
      <c r="L357" s="92"/>
      <c r="M357" s="249"/>
      <c r="N357" s="250"/>
      <c r="O357" s="320" t="str">
        <f t="shared" si="45"/>
        <v xml:space="preserve"> </v>
      </c>
      <c r="P357" s="249" t="s">
        <v>316</v>
      </c>
      <c r="Q357" s="251" t="str">
        <f t="shared" si="53"/>
        <v xml:space="preserve"> </v>
      </c>
      <c r="R357" s="251" t="str">
        <f t="shared" si="47"/>
        <v xml:space="preserve"> </v>
      </c>
      <c r="S357" s="251" t="str">
        <f t="shared" si="48"/>
        <v xml:space="preserve"> </v>
      </c>
      <c r="T357" s="252"/>
      <c r="U357" s="309" t="s">
        <v>451</v>
      </c>
    </row>
    <row r="358" spans="1:21">
      <c r="A358" s="23"/>
      <c r="B358" s="13">
        <v>326</v>
      </c>
      <c r="C358" s="23"/>
      <c r="D358" s="24" t="str">
        <f t="shared" si="50"/>
        <v xml:space="preserve"> </v>
      </c>
      <c r="E358" s="14" t="str">
        <f t="shared" si="51"/>
        <v xml:space="preserve"> </v>
      </c>
      <c r="F358" s="15"/>
      <c r="G358" s="13"/>
      <c r="H358" s="45"/>
      <c r="I358" s="16" t="str">
        <f t="shared" si="52"/>
        <v xml:space="preserve"> </v>
      </c>
      <c r="J358" s="17"/>
      <c r="K358" s="17"/>
      <c r="L358" s="92"/>
      <c r="M358" s="249"/>
      <c r="N358" s="250"/>
      <c r="O358" s="320" t="str">
        <f t="shared" si="45"/>
        <v xml:space="preserve"> </v>
      </c>
      <c r="P358" s="249" t="s">
        <v>316</v>
      </c>
      <c r="Q358" s="251" t="str">
        <f t="shared" si="53"/>
        <v xml:space="preserve"> </v>
      </c>
      <c r="R358" s="251" t="str">
        <f t="shared" si="47"/>
        <v xml:space="preserve"> </v>
      </c>
      <c r="S358" s="251" t="str">
        <f t="shared" si="48"/>
        <v xml:space="preserve"> </v>
      </c>
      <c r="T358" s="252"/>
      <c r="U358" s="309" t="s">
        <v>451</v>
      </c>
    </row>
    <row r="359" spans="1:21">
      <c r="A359" s="23"/>
      <c r="B359" s="13">
        <v>327</v>
      </c>
      <c r="C359" s="23"/>
      <c r="D359" s="24" t="str">
        <f t="shared" si="50"/>
        <v xml:space="preserve"> </v>
      </c>
      <c r="E359" s="14" t="str">
        <f t="shared" si="51"/>
        <v xml:space="preserve"> </v>
      </c>
      <c r="F359" s="15"/>
      <c r="G359" s="13"/>
      <c r="H359" s="45"/>
      <c r="I359" s="16" t="str">
        <f t="shared" si="52"/>
        <v xml:space="preserve"> </v>
      </c>
      <c r="J359" s="17"/>
      <c r="K359" s="17"/>
      <c r="L359" s="92"/>
      <c r="M359" s="249"/>
      <c r="N359" s="250"/>
      <c r="O359" s="320" t="str">
        <f t="shared" si="45"/>
        <v xml:space="preserve"> </v>
      </c>
      <c r="P359" s="249" t="s">
        <v>316</v>
      </c>
      <c r="Q359" s="251" t="str">
        <f t="shared" si="53"/>
        <v xml:space="preserve"> </v>
      </c>
      <c r="R359" s="251" t="str">
        <f t="shared" si="47"/>
        <v xml:space="preserve"> </v>
      </c>
      <c r="S359" s="251" t="str">
        <f t="shared" si="48"/>
        <v xml:space="preserve"> </v>
      </c>
      <c r="T359" s="252"/>
      <c r="U359" s="309" t="s">
        <v>451</v>
      </c>
    </row>
    <row r="360" spans="1:21">
      <c r="A360" s="23"/>
      <c r="B360" s="13">
        <v>328</v>
      </c>
      <c r="C360" s="23"/>
      <c r="D360" s="24" t="str">
        <f t="shared" si="50"/>
        <v xml:space="preserve"> </v>
      </c>
      <c r="E360" s="14" t="str">
        <f t="shared" si="51"/>
        <v xml:space="preserve"> </v>
      </c>
      <c r="F360" s="15"/>
      <c r="G360" s="13"/>
      <c r="H360" s="45"/>
      <c r="I360" s="16" t="str">
        <f t="shared" si="52"/>
        <v xml:space="preserve"> </v>
      </c>
      <c r="J360" s="17"/>
      <c r="K360" s="17"/>
      <c r="L360" s="92"/>
      <c r="M360" s="249"/>
      <c r="N360" s="250"/>
      <c r="O360" s="320" t="str">
        <f t="shared" si="45"/>
        <v xml:space="preserve"> </v>
      </c>
      <c r="P360" s="249" t="s">
        <v>316</v>
      </c>
      <c r="Q360" s="251" t="str">
        <f t="shared" si="53"/>
        <v xml:space="preserve"> </v>
      </c>
      <c r="R360" s="251" t="str">
        <f t="shared" si="47"/>
        <v xml:space="preserve"> </v>
      </c>
      <c r="S360" s="251" t="str">
        <f t="shared" si="48"/>
        <v xml:space="preserve"> </v>
      </c>
      <c r="T360" s="252"/>
      <c r="U360" s="309" t="s">
        <v>451</v>
      </c>
    </row>
    <row r="361" spans="1:21">
      <c r="A361" s="23"/>
      <c r="B361" s="13">
        <v>329</v>
      </c>
      <c r="C361" s="23"/>
      <c r="D361" s="24" t="str">
        <f t="shared" si="50"/>
        <v xml:space="preserve"> </v>
      </c>
      <c r="E361" s="14" t="str">
        <f t="shared" si="51"/>
        <v xml:space="preserve"> </v>
      </c>
      <c r="F361" s="15"/>
      <c r="G361" s="13"/>
      <c r="H361" s="45"/>
      <c r="I361" s="16" t="str">
        <f t="shared" si="52"/>
        <v xml:space="preserve"> </v>
      </c>
      <c r="J361" s="17"/>
      <c r="K361" s="17"/>
      <c r="L361" s="92"/>
      <c r="M361" s="249"/>
      <c r="N361" s="250"/>
      <c r="O361" s="320" t="str">
        <f t="shared" si="45"/>
        <v xml:space="preserve"> </v>
      </c>
      <c r="P361" s="249" t="s">
        <v>316</v>
      </c>
      <c r="Q361" s="251" t="str">
        <f t="shared" si="53"/>
        <v xml:space="preserve"> </v>
      </c>
      <c r="R361" s="251" t="str">
        <f t="shared" si="47"/>
        <v xml:space="preserve"> </v>
      </c>
      <c r="S361" s="251" t="str">
        <f t="shared" si="48"/>
        <v xml:space="preserve"> </v>
      </c>
      <c r="T361" s="252"/>
      <c r="U361" s="309" t="s">
        <v>451</v>
      </c>
    </row>
    <row r="362" spans="1:21">
      <c r="A362" s="23"/>
      <c r="B362" s="13">
        <v>330</v>
      </c>
      <c r="C362" s="23"/>
      <c r="D362" s="24" t="str">
        <f t="shared" si="50"/>
        <v xml:space="preserve"> </v>
      </c>
      <c r="E362" s="14" t="str">
        <f t="shared" si="51"/>
        <v xml:space="preserve"> </v>
      </c>
      <c r="F362" s="15"/>
      <c r="G362" s="13"/>
      <c r="H362" s="45"/>
      <c r="I362" s="16" t="str">
        <f t="shared" si="52"/>
        <v xml:space="preserve"> </v>
      </c>
      <c r="J362" s="17"/>
      <c r="K362" s="17"/>
      <c r="L362" s="92"/>
      <c r="M362" s="249"/>
      <c r="N362" s="250"/>
      <c r="O362" s="320" t="str">
        <f t="shared" si="45"/>
        <v xml:space="preserve"> </v>
      </c>
      <c r="P362" s="249" t="s">
        <v>316</v>
      </c>
      <c r="Q362" s="251" t="str">
        <f t="shared" si="53"/>
        <v xml:space="preserve"> </v>
      </c>
      <c r="R362" s="251" t="str">
        <f t="shared" si="47"/>
        <v xml:space="preserve"> </v>
      </c>
      <c r="S362" s="251" t="str">
        <f t="shared" si="48"/>
        <v xml:space="preserve"> </v>
      </c>
      <c r="T362" s="252"/>
      <c r="U362" s="309" t="s">
        <v>451</v>
      </c>
    </row>
    <row r="363" spans="1:21">
      <c r="A363" s="23"/>
      <c r="B363" s="13">
        <v>331</v>
      </c>
      <c r="C363" s="23"/>
      <c r="D363" s="24" t="str">
        <f t="shared" si="50"/>
        <v xml:space="preserve"> </v>
      </c>
      <c r="E363" s="14" t="str">
        <f t="shared" si="51"/>
        <v xml:space="preserve"> </v>
      </c>
      <c r="F363" s="15"/>
      <c r="G363" s="13"/>
      <c r="H363" s="45"/>
      <c r="I363" s="16" t="str">
        <f t="shared" si="52"/>
        <v xml:space="preserve"> </v>
      </c>
      <c r="J363" s="17"/>
      <c r="K363" s="17"/>
      <c r="L363" s="92"/>
      <c r="M363" s="249"/>
      <c r="N363" s="250"/>
      <c r="O363" s="320" t="str">
        <f t="shared" si="45"/>
        <v xml:space="preserve"> </v>
      </c>
      <c r="P363" s="249" t="s">
        <v>316</v>
      </c>
      <c r="Q363" s="251" t="str">
        <f t="shared" si="53"/>
        <v xml:space="preserve"> </v>
      </c>
      <c r="R363" s="251" t="str">
        <f t="shared" si="47"/>
        <v xml:space="preserve"> </v>
      </c>
      <c r="S363" s="251" t="str">
        <f t="shared" si="48"/>
        <v xml:space="preserve"> </v>
      </c>
      <c r="T363" s="252"/>
      <c r="U363" s="309" t="s">
        <v>451</v>
      </c>
    </row>
    <row r="364" spans="1:21">
      <c r="A364" s="23"/>
      <c r="B364" s="13">
        <v>333</v>
      </c>
      <c r="C364" s="23"/>
      <c r="D364" s="24" t="str">
        <f t="shared" si="50"/>
        <v xml:space="preserve"> </v>
      </c>
      <c r="E364" s="14" t="str">
        <f t="shared" si="51"/>
        <v xml:space="preserve"> </v>
      </c>
      <c r="F364" s="15"/>
      <c r="G364" s="13"/>
      <c r="H364" s="45"/>
      <c r="I364" s="16" t="str">
        <f t="shared" si="52"/>
        <v xml:space="preserve"> </v>
      </c>
      <c r="J364" s="17"/>
      <c r="K364" s="17"/>
      <c r="L364" s="92"/>
      <c r="M364" s="249"/>
      <c r="N364" s="250"/>
      <c r="O364" s="320" t="str">
        <f t="shared" si="45"/>
        <v xml:space="preserve"> </v>
      </c>
      <c r="P364" s="249" t="s">
        <v>316</v>
      </c>
      <c r="Q364" s="251" t="str">
        <f t="shared" si="53"/>
        <v xml:space="preserve"> </v>
      </c>
      <c r="R364" s="251" t="str">
        <f t="shared" si="47"/>
        <v xml:space="preserve"> </v>
      </c>
      <c r="S364" s="251" t="str">
        <f t="shared" si="48"/>
        <v xml:space="preserve"> </v>
      </c>
      <c r="T364" s="252"/>
      <c r="U364" s="309" t="s">
        <v>451</v>
      </c>
    </row>
    <row r="365" spans="1:21">
      <c r="A365" s="23"/>
      <c r="B365" s="13">
        <v>334</v>
      </c>
      <c r="C365" s="23"/>
      <c r="D365" s="24" t="str">
        <f t="shared" si="50"/>
        <v xml:space="preserve"> </v>
      </c>
      <c r="E365" s="14" t="str">
        <f t="shared" si="51"/>
        <v xml:space="preserve"> </v>
      </c>
      <c r="F365" s="15"/>
      <c r="G365" s="13"/>
      <c r="H365" s="45"/>
      <c r="I365" s="16" t="str">
        <f t="shared" si="52"/>
        <v xml:space="preserve"> </v>
      </c>
      <c r="J365" s="17"/>
      <c r="K365" s="17"/>
      <c r="L365" s="92"/>
      <c r="M365" s="249"/>
      <c r="N365" s="250"/>
      <c r="O365" s="320" t="str">
        <f t="shared" si="45"/>
        <v xml:space="preserve"> </v>
      </c>
      <c r="P365" s="249" t="s">
        <v>316</v>
      </c>
      <c r="Q365" s="251" t="str">
        <f t="shared" si="53"/>
        <v xml:space="preserve"> </v>
      </c>
      <c r="R365" s="251" t="str">
        <f t="shared" si="47"/>
        <v xml:space="preserve"> </v>
      </c>
      <c r="S365" s="251" t="str">
        <f t="shared" si="48"/>
        <v xml:space="preserve"> </v>
      </c>
      <c r="T365" s="252"/>
      <c r="U365" s="309" t="s">
        <v>451</v>
      </c>
    </row>
    <row r="366" spans="1:21">
      <c r="A366" s="23"/>
      <c r="B366" s="13">
        <v>335</v>
      </c>
      <c r="C366" s="23"/>
      <c r="D366" s="24" t="str">
        <f t="shared" si="50"/>
        <v xml:space="preserve"> </v>
      </c>
      <c r="E366" s="14" t="str">
        <f t="shared" si="51"/>
        <v xml:space="preserve"> </v>
      </c>
      <c r="F366" s="15"/>
      <c r="G366" s="13"/>
      <c r="H366" s="45"/>
      <c r="I366" s="16" t="str">
        <f t="shared" si="52"/>
        <v xml:space="preserve"> </v>
      </c>
      <c r="J366" s="17"/>
      <c r="K366" s="17"/>
      <c r="L366" s="92"/>
      <c r="M366" s="46"/>
      <c r="N366" s="253"/>
      <c r="O366" s="320" t="str">
        <f t="shared" si="45"/>
        <v xml:space="preserve"> </v>
      </c>
      <c r="P366" s="249" t="s">
        <v>316</v>
      </c>
      <c r="Q366" s="251" t="str">
        <f t="shared" si="53"/>
        <v xml:space="preserve"> </v>
      </c>
      <c r="R366" s="251" t="str">
        <f t="shared" si="47"/>
        <v xml:space="preserve"> </v>
      </c>
      <c r="S366" s="251" t="str">
        <f t="shared" si="48"/>
        <v xml:space="preserve"> </v>
      </c>
      <c r="T366" s="252"/>
      <c r="U366" s="309" t="s">
        <v>451</v>
      </c>
    </row>
    <row r="367" spans="1:21">
      <c r="A367" s="23"/>
      <c r="B367" s="13">
        <v>336</v>
      </c>
      <c r="C367" s="23"/>
      <c r="D367" s="24" t="str">
        <f t="shared" si="50"/>
        <v xml:space="preserve"> </v>
      </c>
      <c r="E367" s="14" t="str">
        <f t="shared" si="51"/>
        <v xml:space="preserve"> </v>
      </c>
      <c r="F367" s="15"/>
      <c r="G367" s="13"/>
      <c r="H367" s="45"/>
      <c r="I367" s="16" t="str">
        <f t="shared" si="52"/>
        <v xml:space="preserve"> </v>
      </c>
      <c r="J367" s="17"/>
      <c r="K367" s="17"/>
      <c r="L367" s="92"/>
      <c r="M367" s="46"/>
      <c r="N367" s="253"/>
      <c r="O367" s="320" t="str">
        <f t="shared" si="45"/>
        <v xml:space="preserve"> </v>
      </c>
      <c r="P367" s="249" t="s">
        <v>316</v>
      </c>
      <c r="Q367" s="251" t="str">
        <f t="shared" si="53"/>
        <v xml:space="preserve"> </v>
      </c>
      <c r="R367" s="251" t="str">
        <f t="shared" si="47"/>
        <v xml:space="preserve"> </v>
      </c>
      <c r="S367" s="251" t="str">
        <f t="shared" si="48"/>
        <v xml:space="preserve"> </v>
      </c>
      <c r="T367" s="252"/>
      <c r="U367" s="309" t="s">
        <v>451</v>
      </c>
    </row>
    <row r="368" spans="1:21">
      <c r="A368" s="23"/>
      <c r="B368" s="13">
        <v>337</v>
      </c>
      <c r="C368" s="23"/>
      <c r="D368" s="24" t="str">
        <f t="shared" si="50"/>
        <v xml:space="preserve"> </v>
      </c>
      <c r="E368" s="14" t="str">
        <f t="shared" si="51"/>
        <v xml:space="preserve"> </v>
      </c>
      <c r="F368" s="15"/>
      <c r="G368" s="13"/>
      <c r="H368" s="45"/>
      <c r="I368" s="16" t="str">
        <f t="shared" si="52"/>
        <v xml:space="preserve"> </v>
      </c>
      <c r="J368" s="17"/>
      <c r="K368" s="17"/>
      <c r="L368" s="92"/>
      <c r="M368" s="249"/>
      <c r="N368" s="250"/>
      <c r="O368" s="320" t="str">
        <f t="shared" si="45"/>
        <v xml:space="preserve"> </v>
      </c>
      <c r="P368" s="249" t="s">
        <v>316</v>
      </c>
      <c r="Q368" s="251" t="str">
        <f t="shared" si="53"/>
        <v xml:space="preserve"> </v>
      </c>
      <c r="R368" s="251" t="str">
        <f t="shared" si="47"/>
        <v xml:space="preserve"> </v>
      </c>
      <c r="S368" s="251" t="str">
        <f t="shared" si="48"/>
        <v xml:space="preserve"> </v>
      </c>
      <c r="T368" s="252"/>
      <c r="U368" s="309" t="s">
        <v>451</v>
      </c>
    </row>
    <row r="369" spans="1:21">
      <c r="A369" s="23"/>
      <c r="B369" s="13">
        <v>338</v>
      </c>
      <c r="C369" s="23"/>
      <c r="D369" s="24" t="str">
        <f t="shared" si="50"/>
        <v xml:space="preserve"> </v>
      </c>
      <c r="E369" s="14" t="str">
        <f t="shared" si="51"/>
        <v xml:space="preserve"> </v>
      </c>
      <c r="F369" s="15"/>
      <c r="G369" s="13"/>
      <c r="H369" s="45"/>
      <c r="I369" s="16" t="str">
        <f t="shared" si="52"/>
        <v xml:space="preserve"> </v>
      </c>
      <c r="J369" s="17"/>
      <c r="K369" s="17"/>
      <c r="L369" s="92"/>
      <c r="M369" s="249"/>
      <c r="N369" s="250"/>
      <c r="O369" s="320" t="str">
        <f t="shared" si="45"/>
        <v xml:space="preserve"> </v>
      </c>
      <c r="P369" s="249" t="s">
        <v>316</v>
      </c>
      <c r="Q369" s="251" t="str">
        <f t="shared" si="53"/>
        <v xml:space="preserve"> </v>
      </c>
      <c r="R369" s="251" t="str">
        <f t="shared" si="47"/>
        <v xml:space="preserve"> </v>
      </c>
      <c r="S369" s="251" t="str">
        <f t="shared" si="48"/>
        <v xml:space="preserve"> </v>
      </c>
      <c r="T369" s="252"/>
      <c r="U369" s="309" t="s">
        <v>451</v>
      </c>
    </row>
    <row r="370" spans="1:21">
      <c r="A370" s="23"/>
      <c r="B370" s="13">
        <v>339</v>
      </c>
      <c r="C370" s="23"/>
      <c r="D370" s="24" t="str">
        <f t="shared" si="50"/>
        <v xml:space="preserve"> </v>
      </c>
      <c r="E370" s="14" t="str">
        <f t="shared" si="51"/>
        <v xml:space="preserve"> </v>
      </c>
      <c r="F370" s="15"/>
      <c r="G370" s="13"/>
      <c r="H370" s="45"/>
      <c r="I370" s="16" t="str">
        <f t="shared" si="52"/>
        <v xml:space="preserve"> </v>
      </c>
      <c r="J370" s="17"/>
      <c r="K370" s="17"/>
      <c r="L370" s="92"/>
      <c r="M370" s="249"/>
      <c r="N370" s="250"/>
      <c r="O370" s="320" t="str">
        <f t="shared" si="45"/>
        <v xml:space="preserve"> </v>
      </c>
      <c r="P370" s="249" t="s">
        <v>316</v>
      </c>
      <c r="Q370" s="251" t="str">
        <f t="shared" si="53"/>
        <v xml:space="preserve"> </v>
      </c>
      <c r="R370" s="251" t="str">
        <f t="shared" si="47"/>
        <v xml:space="preserve"> </v>
      </c>
      <c r="S370" s="251" t="str">
        <f t="shared" si="48"/>
        <v xml:space="preserve"> </v>
      </c>
      <c r="T370" s="252"/>
      <c r="U370" s="309" t="s">
        <v>451</v>
      </c>
    </row>
    <row r="371" spans="1:21">
      <c r="A371" s="23"/>
      <c r="B371" s="13">
        <v>341</v>
      </c>
      <c r="C371" s="23"/>
      <c r="D371" s="24" t="str">
        <f t="shared" si="50"/>
        <v xml:space="preserve"> </v>
      </c>
      <c r="E371" s="14" t="str">
        <f t="shared" si="51"/>
        <v xml:space="preserve"> </v>
      </c>
      <c r="F371" s="15"/>
      <c r="G371" s="13"/>
      <c r="H371" s="45"/>
      <c r="I371" s="16" t="str">
        <f t="shared" si="52"/>
        <v xml:space="preserve"> </v>
      </c>
      <c r="J371" s="17"/>
      <c r="K371" s="17"/>
      <c r="L371" s="92"/>
      <c r="M371" s="249"/>
      <c r="N371" s="250"/>
      <c r="O371" s="320" t="str">
        <f t="shared" si="45"/>
        <v xml:space="preserve"> </v>
      </c>
      <c r="P371" s="249" t="s">
        <v>316</v>
      </c>
      <c r="Q371" s="251" t="str">
        <f t="shared" si="53"/>
        <v xml:space="preserve"> </v>
      </c>
      <c r="R371" s="251" t="str">
        <f t="shared" si="47"/>
        <v xml:space="preserve"> </v>
      </c>
      <c r="S371" s="251" t="str">
        <f t="shared" si="48"/>
        <v xml:space="preserve"> </v>
      </c>
      <c r="T371" s="252"/>
      <c r="U371" s="309" t="s">
        <v>451</v>
      </c>
    </row>
    <row r="372" spans="1:21">
      <c r="A372" s="23"/>
      <c r="B372" s="13">
        <v>341</v>
      </c>
      <c r="C372" s="23"/>
      <c r="D372" s="24" t="str">
        <f t="shared" si="50"/>
        <v xml:space="preserve"> </v>
      </c>
      <c r="E372" s="14" t="str">
        <f t="shared" si="51"/>
        <v xml:space="preserve"> </v>
      </c>
      <c r="F372" s="15"/>
      <c r="G372" s="13"/>
      <c r="H372" s="45"/>
      <c r="I372" s="16" t="str">
        <f t="shared" si="52"/>
        <v xml:space="preserve"> </v>
      </c>
      <c r="J372" s="17"/>
      <c r="K372" s="17"/>
      <c r="L372" s="92"/>
      <c r="M372" s="249"/>
      <c r="N372" s="250"/>
      <c r="O372" s="320" t="str">
        <f t="shared" si="45"/>
        <v xml:space="preserve"> </v>
      </c>
      <c r="P372" s="249" t="s">
        <v>316</v>
      </c>
      <c r="Q372" s="251" t="str">
        <f t="shared" si="53"/>
        <v xml:space="preserve"> </v>
      </c>
      <c r="R372" s="251" t="str">
        <f t="shared" si="47"/>
        <v xml:space="preserve"> </v>
      </c>
      <c r="S372" s="251" t="str">
        <f t="shared" si="48"/>
        <v xml:space="preserve"> </v>
      </c>
      <c r="T372" s="252"/>
      <c r="U372" s="309" t="s">
        <v>451</v>
      </c>
    </row>
    <row r="373" spans="1:21">
      <c r="A373" s="23"/>
      <c r="B373" s="13">
        <v>342</v>
      </c>
      <c r="C373" s="23"/>
      <c r="D373" s="24" t="str">
        <f t="shared" si="50"/>
        <v xml:space="preserve"> </v>
      </c>
      <c r="E373" s="14" t="str">
        <f t="shared" si="51"/>
        <v xml:space="preserve"> </v>
      </c>
      <c r="F373" s="15"/>
      <c r="G373" s="13"/>
      <c r="H373" s="45"/>
      <c r="I373" s="16" t="str">
        <f t="shared" si="52"/>
        <v xml:space="preserve"> </v>
      </c>
      <c r="J373" s="17"/>
      <c r="K373" s="17"/>
      <c r="L373" s="92"/>
      <c r="M373" s="249"/>
      <c r="N373" s="250"/>
      <c r="O373" s="320" t="str">
        <f t="shared" si="45"/>
        <v xml:space="preserve"> </v>
      </c>
      <c r="P373" s="249" t="s">
        <v>316</v>
      </c>
      <c r="Q373" s="251" t="str">
        <f t="shared" si="53"/>
        <v xml:space="preserve"> </v>
      </c>
      <c r="R373" s="251" t="str">
        <f t="shared" si="47"/>
        <v xml:space="preserve"> </v>
      </c>
      <c r="S373" s="251" t="str">
        <f t="shared" si="48"/>
        <v xml:space="preserve"> </v>
      </c>
      <c r="T373" s="252"/>
      <c r="U373" s="309" t="s">
        <v>451</v>
      </c>
    </row>
    <row r="374" spans="1:21">
      <c r="A374" s="23"/>
      <c r="B374" s="13">
        <v>342</v>
      </c>
      <c r="C374" s="23"/>
      <c r="D374" s="24" t="str">
        <f t="shared" si="50"/>
        <v xml:space="preserve"> </v>
      </c>
      <c r="E374" s="14" t="str">
        <f t="shared" si="51"/>
        <v xml:space="preserve"> </v>
      </c>
      <c r="F374" s="15"/>
      <c r="G374" s="13"/>
      <c r="H374" s="45"/>
      <c r="I374" s="16" t="str">
        <f t="shared" si="52"/>
        <v xml:space="preserve"> </v>
      </c>
      <c r="J374" s="17"/>
      <c r="K374" s="17"/>
      <c r="L374" s="92"/>
      <c r="M374" s="249"/>
      <c r="N374" s="250"/>
      <c r="O374" s="320" t="str">
        <f t="shared" si="45"/>
        <v xml:space="preserve"> </v>
      </c>
      <c r="P374" s="249" t="s">
        <v>316</v>
      </c>
      <c r="Q374" s="251" t="str">
        <f t="shared" si="53"/>
        <v xml:space="preserve"> </v>
      </c>
      <c r="R374" s="251" t="str">
        <f t="shared" si="47"/>
        <v xml:space="preserve"> </v>
      </c>
      <c r="S374" s="251" t="str">
        <f t="shared" si="48"/>
        <v xml:space="preserve"> </v>
      </c>
      <c r="T374" s="252"/>
      <c r="U374" s="309" t="s">
        <v>451</v>
      </c>
    </row>
    <row r="375" spans="1:21">
      <c r="A375" s="23"/>
      <c r="B375" s="13">
        <v>342</v>
      </c>
      <c r="C375" s="23"/>
      <c r="D375" s="24" t="str">
        <f t="shared" si="50"/>
        <v xml:space="preserve"> </v>
      </c>
      <c r="E375" s="14" t="str">
        <f t="shared" si="51"/>
        <v xml:space="preserve"> </v>
      </c>
      <c r="F375" s="15"/>
      <c r="G375" s="13"/>
      <c r="H375" s="45"/>
      <c r="I375" s="16" t="str">
        <f t="shared" si="52"/>
        <v xml:space="preserve"> </v>
      </c>
      <c r="J375" s="17"/>
      <c r="K375" s="17"/>
      <c r="L375" s="92"/>
      <c r="M375" s="249"/>
      <c r="N375" s="250"/>
      <c r="O375" s="320" t="str">
        <f t="shared" si="45"/>
        <v xml:space="preserve"> </v>
      </c>
      <c r="P375" s="249" t="s">
        <v>316</v>
      </c>
      <c r="Q375" s="251" t="str">
        <f t="shared" si="53"/>
        <v xml:space="preserve"> </v>
      </c>
      <c r="R375" s="251" t="str">
        <f t="shared" si="47"/>
        <v xml:space="preserve"> </v>
      </c>
      <c r="S375" s="251" t="str">
        <f t="shared" si="48"/>
        <v xml:space="preserve"> </v>
      </c>
      <c r="T375" s="252"/>
      <c r="U375" s="309" t="s">
        <v>451</v>
      </c>
    </row>
    <row r="376" spans="1:21">
      <c r="A376" s="23"/>
      <c r="B376" s="13">
        <v>343</v>
      </c>
      <c r="C376" s="23"/>
      <c r="D376" s="24" t="str">
        <f t="shared" si="50"/>
        <v xml:space="preserve"> </v>
      </c>
      <c r="E376" s="14" t="str">
        <f t="shared" si="51"/>
        <v xml:space="preserve"> </v>
      </c>
      <c r="F376" s="15"/>
      <c r="G376" s="13"/>
      <c r="H376" s="45"/>
      <c r="I376" s="16" t="str">
        <f t="shared" si="52"/>
        <v xml:space="preserve"> </v>
      </c>
      <c r="J376" s="17"/>
      <c r="K376" s="17"/>
      <c r="L376" s="92"/>
      <c r="M376" s="249"/>
      <c r="N376" s="250"/>
      <c r="O376" s="320" t="str">
        <f t="shared" si="45"/>
        <v xml:space="preserve"> </v>
      </c>
      <c r="P376" s="249" t="s">
        <v>316</v>
      </c>
      <c r="Q376" s="251" t="str">
        <f t="shared" si="53"/>
        <v xml:space="preserve"> </v>
      </c>
      <c r="R376" s="251" t="str">
        <f t="shared" si="47"/>
        <v xml:space="preserve"> </v>
      </c>
      <c r="S376" s="251" t="str">
        <f t="shared" si="48"/>
        <v xml:space="preserve"> </v>
      </c>
      <c r="T376" s="252"/>
      <c r="U376" s="309" t="s">
        <v>451</v>
      </c>
    </row>
    <row r="377" spans="1:21">
      <c r="A377" s="23"/>
      <c r="B377" s="13">
        <v>343</v>
      </c>
      <c r="C377" s="23"/>
      <c r="D377" s="24" t="str">
        <f t="shared" si="50"/>
        <v xml:space="preserve"> </v>
      </c>
      <c r="E377" s="14" t="str">
        <f t="shared" si="51"/>
        <v xml:space="preserve"> </v>
      </c>
      <c r="F377" s="15"/>
      <c r="G377" s="13"/>
      <c r="H377" s="45"/>
      <c r="I377" s="16" t="str">
        <f t="shared" si="52"/>
        <v xml:space="preserve"> </v>
      </c>
      <c r="J377" s="17"/>
      <c r="K377" s="17"/>
      <c r="L377" s="92"/>
      <c r="M377" s="249"/>
      <c r="N377" s="250"/>
      <c r="O377" s="320" t="str">
        <f t="shared" si="45"/>
        <v xml:space="preserve"> </v>
      </c>
      <c r="P377" s="249" t="s">
        <v>316</v>
      </c>
      <c r="Q377" s="251" t="str">
        <f t="shared" si="53"/>
        <v xml:space="preserve"> </v>
      </c>
      <c r="R377" s="251" t="str">
        <f t="shared" si="47"/>
        <v xml:space="preserve"> </v>
      </c>
      <c r="S377" s="251" t="str">
        <f t="shared" si="48"/>
        <v xml:space="preserve"> </v>
      </c>
      <c r="T377" s="252"/>
      <c r="U377" s="309" t="s">
        <v>451</v>
      </c>
    </row>
    <row r="378" spans="1:21">
      <c r="A378" s="23"/>
      <c r="B378" s="13">
        <v>343</v>
      </c>
      <c r="C378" s="23"/>
      <c r="D378" s="24" t="str">
        <f t="shared" si="50"/>
        <v xml:space="preserve"> </v>
      </c>
      <c r="E378" s="14" t="str">
        <f t="shared" si="51"/>
        <v xml:space="preserve"> </v>
      </c>
      <c r="F378" s="15"/>
      <c r="G378" s="13"/>
      <c r="H378" s="45"/>
      <c r="I378" s="16" t="str">
        <f t="shared" si="52"/>
        <v xml:space="preserve"> </v>
      </c>
      <c r="J378" s="17"/>
      <c r="K378" s="17"/>
      <c r="L378" s="92"/>
      <c r="M378" s="249"/>
      <c r="N378" s="250"/>
      <c r="O378" s="320" t="str">
        <f t="shared" si="45"/>
        <v xml:space="preserve"> </v>
      </c>
      <c r="P378" s="249" t="s">
        <v>316</v>
      </c>
      <c r="Q378" s="251" t="str">
        <f t="shared" si="53"/>
        <v xml:space="preserve"> </v>
      </c>
      <c r="R378" s="251" t="str">
        <f t="shared" si="47"/>
        <v xml:space="preserve"> </v>
      </c>
      <c r="S378" s="251" t="str">
        <f t="shared" si="48"/>
        <v xml:space="preserve"> </v>
      </c>
      <c r="T378" s="252"/>
      <c r="U378" s="309" t="s">
        <v>451</v>
      </c>
    </row>
    <row r="379" spans="1:21">
      <c r="A379" s="23"/>
      <c r="B379" s="13">
        <v>344</v>
      </c>
      <c r="C379" s="23"/>
      <c r="D379" s="24" t="str">
        <f t="shared" si="50"/>
        <v xml:space="preserve"> </v>
      </c>
      <c r="E379" s="14" t="str">
        <f t="shared" si="51"/>
        <v xml:space="preserve"> </v>
      </c>
      <c r="F379" s="15"/>
      <c r="G379" s="13"/>
      <c r="H379" s="45"/>
      <c r="I379" s="16" t="str">
        <f t="shared" si="52"/>
        <v xml:space="preserve"> </v>
      </c>
      <c r="J379" s="17"/>
      <c r="K379" s="17"/>
      <c r="L379" s="92"/>
      <c r="M379" s="249"/>
      <c r="N379" s="250"/>
      <c r="O379" s="320" t="str">
        <f t="shared" si="45"/>
        <v xml:space="preserve"> </v>
      </c>
      <c r="P379" s="249" t="s">
        <v>316</v>
      </c>
      <c r="Q379" s="251" t="str">
        <f t="shared" si="53"/>
        <v xml:space="preserve"> </v>
      </c>
      <c r="R379" s="251" t="str">
        <f t="shared" si="47"/>
        <v xml:space="preserve"> </v>
      </c>
      <c r="S379" s="251" t="str">
        <f t="shared" si="48"/>
        <v xml:space="preserve"> </v>
      </c>
      <c r="T379" s="252"/>
      <c r="U379" s="309" t="s">
        <v>451</v>
      </c>
    </row>
    <row r="380" spans="1:21">
      <c r="A380" s="23"/>
      <c r="B380" s="13">
        <v>344</v>
      </c>
      <c r="C380" s="23"/>
      <c r="D380" s="24" t="str">
        <f t="shared" si="50"/>
        <v xml:space="preserve"> </v>
      </c>
      <c r="E380" s="14" t="str">
        <f t="shared" si="51"/>
        <v xml:space="preserve"> </v>
      </c>
      <c r="F380" s="15"/>
      <c r="G380" s="13"/>
      <c r="H380" s="45"/>
      <c r="I380" s="16" t="str">
        <f t="shared" si="52"/>
        <v xml:space="preserve"> </v>
      </c>
      <c r="J380" s="17"/>
      <c r="K380" s="17"/>
      <c r="L380" s="92"/>
      <c r="M380" s="249"/>
      <c r="N380" s="250"/>
      <c r="O380" s="320" t="str">
        <f t="shared" si="45"/>
        <v xml:space="preserve"> </v>
      </c>
      <c r="P380" s="249" t="s">
        <v>316</v>
      </c>
      <c r="Q380" s="251" t="str">
        <f t="shared" si="53"/>
        <v xml:space="preserve"> </v>
      </c>
      <c r="R380" s="251" t="str">
        <f t="shared" si="47"/>
        <v xml:space="preserve"> </v>
      </c>
      <c r="S380" s="251" t="str">
        <f t="shared" si="48"/>
        <v xml:space="preserve"> </v>
      </c>
      <c r="T380" s="252"/>
      <c r="U380" s="309" t="s">
        <v>451</v>
      </c>
    </row>
    <row r="381" spans="1:21">
      <c r="A381" s="23"/>
      <c r="B381" s="13">
        <v>344</v>
      </c>
      <c r="C381" s="23"/>
      <c r="D381" s="24" t="str">
        <f t="shared" si="50"/>
        <v xml:space="preserve"> </v>
      </c>
      <c r="E381" s="14" t="str">
        <f t="shared" si="51"/>
        <v xml:space="preserve"> </v>
      </c>
      <c r="F381" s="15"/>
      <c r="G381" s="13"/>
      <c r="H381" s="45"/>
      <c r="I381" s="16" t="str">
        <f t="shared" si="52"/>
        <v xml:space="preserve"> </v>
      </c>
      <c r="J381" s="17"/>
      <c r="K381" s="17"/>
      <c r="L381" s="92"/>
      <c r="M381" s="249"/>
      <c r="N381" s="250"/>
      <c r="O381" s="320" t="str">
        <f t="shared" si="45"/>
        <v xml:space="preserve"> </v>
      </c>
      <c r="P381" s="249" t="s">
        <v>316</v>
      </c>
      <c r="Q381" s="251" t="str">
        <f t="shared" si="53"/>
        <v xml:space="preserve"> </v>
      </c>
      <c r="R381" s="251" t="str">
        <f t="shared" si="47"/>
        <v xml:space="preserve"> </v>
      </c>
      <c r="S381" s="251" t="str">
        <f t="shared" si="48"/>
        <v xml:space="preserve"> </v>
      </c>
      <c r="T381" s="252"/>
      <c r="U381" s="309" t="s">
        <v>451</v>
      </c>
    </row>
    <row r="382" spans="1:21">
      <c r="A382" s="23"/>
      <c r="B382" s="13">
        <v>345</v>
      </c>
      <c r="C382" s="23"/>
      <c r="D382" s="24" t="str">
        <f t="shared" si="50"/>
        <v xml:space="preserve"> </v>
      </c>
      <c r="E382" s="14" t="str">
        <f t="shared" si="51"/>
        <v xml:space="preserve"> </v>
      </c>
      <c r="F382" s="15"/>
      <c r="G382" s="13"/>
      <c r="H382" s="45"/>
      <c r="I382" s="16" t="str">
        <f t="shared" si="52"/>
        <v xml:space="preserve"> </v>
      </c>
      <c r="J382" s="17"/>
      <c r="K382" s="17"/>
      <c r="L382" s="92"/>
      <c r="M382" s="249"/>
      <c r="N382" s="250"/>
      <c r="O382" s="320" t="str">
        <f t="shared" si="45"/>
        <v xml:space="preserve"> </v>
      </c>
      <c r="P382" s="249" t="s">
        <v>316</v>
      </c>
      <c r="Q382" s="251" t="str">
        <f t="shared" si="53"/>
        <v xml:space="preserve"> </v>
      </c>
      <c r="R382" s="251" t="str">
        <f t="shared" si="47"/>
        <v xml:space="preserve"> </v>
      </c>
      <c r="S382" s="251" t="str">
        <f t="shared" si="48"/>
        <v xml:space="preserve"> </v>
      </c>
      <c r="T382" s="252"/>
      <c r="U382" s="309" t="s">
        <v>451</v>
      </c>
    </row>
    <row r="383" spans="1:21">
      <c r="A383" s="23"/>
      <c r="B383" s="13">
        <v>346</v>
      </c>
      <c r="C383" s="23"/>
      <c r="D383" s="24" t="str">
        <f t="shared" si="50"/>
        <v xml:space="preserve"> </v>
      </c>
      <c r="E383" s="14" t="str">
        <f t="shared" si="51"/>
        <v xml:space="preserve"> </v>
      </c>
      <c r="F383" s="15"/>
      <c r="G383" s="13"/>
      <c r="H383" s="45"/>
      <c r="I383" s="16" t="str">
        <f t="shared" si="52"/>
        <v xml:space="preserve"> </v>
      </c>
      <c r="J383" s="17"/>
      <c r="K383" s="17"/>
      <c r="L383" s="92"/>
      <c r="M383" s="249"/>
      <c r="N383" s="250"/>
      <c r="O383" s="320" t="str">
        <f t="shared" si="45"/>
        <v xml:space="preserve"> </v>
      </c>
      <c r="P383" s="249" t="s">
        <v>316</v>
      </c>
      <c r="Q383" s="251" t="str">
        <f t="shared" si="53"/>
        <v xml:space="preserve"> </v>
      </c>
      <c r="R383" s="251" t="str">
        <f t="shared" si="47"/>
        <v xml:space="preserve"> </v>
      </c>
      <c r="S383" s="251" t="str">
        <f t="shared" si="48"/>
        <v xml:space="preserve"> </v>
      </c>
      <c r="T383" s="252"/>
      <c r="U383" s="309" t="s">
        <v>451</v>
      </c>
    </row>
    <row r="384" spans="1:21" ht="15">
      <c r="A384" s="23"/>
      <c r="B384" s="13">
        <v>1</v>
      </c>
      <c r="C384" s="23"/>
      <c r="D384" s="24" t="str">
        <f t="shared" si="50"/>
        <v xml:space="preserve"> </v>
      </c>
      <c r="E384" s="14" t="str">
        <f t="shared" si="51"/>
        <v xml:space="preserve"> </v>
      </c>
      <c r="F384" s="15"/>
      <c r="G384" s="13"/>
      <c r="H384" s="45"/>
      <c r="I384" s="16" t="str">
        <f t="shared" si="52"/>
        <v xml:space="preserve"> </v>
      </c>
      <c r="J384" s="17"/>
      <c r="K384" s="17"/>
      <c r="L384" s="92"/>
      <c r="M384" s="249"/>
      <c r="N384" s="311"/>
      <c r="O384" s="320" t="str">
        <f t="shared" si="45"/>
        <v xml:space="preserve"> </v>
      </c>
      <c r="P384" s="249" t="s">
        <v>316</v>
      </c>
      <c r="Q384" s="251" t="str">
        <f t="shared" si="53"/>
        <v xml:space="preserve"> </v>
      </c>
      <c r="R384" s="251" t="str">
        <f t="shared" si="47"/>
        <v xml:space="preserve"> </v>
      </c>
      <c r="S384" s="251" t="str">
        <f t="shared" si="48"/>
        <v xml:space="preserve"> </v>
      </c>
      <c r="T384" s="252"/>
      <c r="U384" s="309" t="s">
        <v>451</v>
      </c>
    </row>
    <row r="385" spans="1:21">
      <c r="A385" s="23"/>
      <c r="B385" s="13">
        <v>354</v>
      </c>
      <c r="C385" s="23"/>
      <c r="D385" s="24" t="str">
        <f t="shared" si="50"/>
        <v xml:space="preserve"> </v>
      </c>
      <c r="E385" s="14" t="str">
        <f t="shared" si="51"/>
        <v xml:space="preserve"> </v>
      </c>
      <c r="F385" s="15"/>
      <c r="G385" s="13"/>
      <c r="H385" s="45"/>
      <c r="I385" s="16" t="str">
        <f t="shared" si="52"/>
        <v xml:space="preserve"> </v>
      </c>
      <c r="J385" s="17"/>
      <c r="K385" s="17"/>
      <c r="L385" s="92"/>
      <c r="M385" s="249"/>
      <c r="N385" s="250"/>
      <c r="O385" s="320" t="str">
        <f t="shared" si="45"/>
        <v xml:space="preserve"> </v>
      </c>
      <c r="P385" s="249" t="s">
        <v>316</v>
      </c>
      <c r="Q385" s="251" t="str">
        <f t="shared" si="53"/>
        <v xml:space="preserve"> </v>
      </c>
      <c r="R385" s="251" t="str">
        <f t="shared" si="47"/>
        <v xml:space="preserve"> </v>
      </c>
      <c r="S385" s="251" t="str">
        <f t="shared" si="48"/>
        <v xml:space="preserve"> </v>
      </c>
      <c r="T385" s="252"/>
      <c r="U385" s="309" t="s">
        <v>451</v>
      </c>
    </row>
    <row r="386" spans="1:21">
      <c r="A386" s="23"/>
      <c r="B386" s="13">
        <v>355</v>
      </c>
      <c r="C386" s="23"/>
      <c r="D386" s="24" t="str">
        <f t="shared" si="50"/>
        <v xml:space="preserve"> </v>
      </c>
      <c r="E386" s="14" t="str">
        <f t="shared" si="51"/>
        <v xml:space="preserve"> </v>
      </c>
      <c r="F386" s="15"/>
      <c r="G386" s="13"/>
      <c r="H386" s="45"/>
      <c r="I386" s="16" t="str">
        <f t="shared" si="52"/>
        <v xml:space="preserve"> </v>
      </c>
      <c r="J386" s="17"/>
      <c r="K386" s="17"/>
      <c r="L386" s="92"/>
      <c r="M386" s="249"/>
      <c r="N386" s="250"/>
      <c r="O386" s="320" t="str">
        <f t="shared" si="45"/>
        <v xml:space="preserve"> </v>
      </c>
      <c r="P386" s="249" t="s">
        <v>316</v>
      </c>
      <c r="Q386" s="251" t="str">
        <f t="shared" si="53"/>
        <v xml:space="preserve"> </v>
      </c>
      <c r="R386" s="251" t="str">
        <f t="shared" si="47"/>
        <v xml:space="preserve"> </v>
      </c>
      <c r="S386" s="251" t="str">
        <f t="shared" si="48"/>
        <v xml:space="preserve"> </v>
      </c>
      <c r="T386" s="252"/>
      <c r="U386" s="309" t="s">
        <v>451</v>
      </c>
    </row>
    <row r="387" spans="1:21">
      <c r="A387" s="23"/>
      <c r="B387" s="13">
        <v>356</v>
      </c>
      <c r="C387" s="23"/>
      <c r="D387" s="24" t="str">
        <f t="shared" si="50"/>
        <v xml:space="preserve"> </v>
      </c>
      <c r="E387" s="14" t="str">
        <f t="shared" si="51"/>
        <v xml:space="preserve"> </v>
      </c>
      <c r="F387" s="15"/>
      <c r="G387" s="13"/>
      <c r="H387" s="45"/>
      <c r="I387" s="16" t="str">
        <f t="shared" si="52"/>
        <v xml:space="preserve"> </v>
      </c>
      <c r="J387" s="17"/>
      <c r="K387" s="17"/>
      <c r="L387" s="92"/>
      <c r="M387" s="249"/>
      <c r="N387" s="250"/>
      <c r="O387" s="320" t="str">
        <f t="shared" ref="O387:O450" si="54">IFERROR(VLOOKUP(C387,DATOS,16,FALSE)," ")</f>
        <v xml:space="preserve"> </v>
      </c>
      <c r="P387" s="249" t="s">
        <v>316</v>
      </c>
      <c r="Q387" s="251" t="str">
        <f t="shared" si="53"/>
        <v xml:space="preserve"> </v>
      </c>
      <c r="R387" s="251" t="str">
        <f t="shared" ref="R387:R450" si="55">IFERROR(VLOOKUP(C387,DATOS,9,FALSE)," ")</f>
        <v xml:space="preserve"> </v>
      </c>
      <c r="S387" s="251" t="str">
        <f t="shared" ref="S387:S450" si="56">IFERROR(VLOOKUP(C387,DATOS,8,FALSE)," ")</f>
        <v xml:space="preserve"> </v>
      </c>
      <c r="T387" s="252"/>
      <c r="U387" s="309" t="s">
        <v>451</v>
      </c>
    </row>
    <row r="388" spans="1:21">
      <c r="A388" s="23"/>
      <c r="B388" s="13">
        <v>357</v>
      </c>
      <c r="C388" s="23"/>
      <c r="D388" s="24" t="str">
        <f t="shared" si="50"/>
        <v xml:space="preserve"> </v>
      </c>
      <c r="E388" s="14" t="str">
        <f t="shared" si="51"/>
        <v xml:space="preserve"> </v>
      </c>
      <c r="F388" s="15"/>
      <c r="G388" s="13"/>
      <c r="H388" s="45"/>
      <c r="I388" s="16" t="str">
        <f t="shared" si="52"/>
        <v xml:space="preserve"> </v>
      </c>
      <c r="J388" s="17"/>
      <c r="K388" s="17"/>
      <c r="L388" s="92"/>
      <c r="M388" s="249"/>
      <c r="N388" s="250"/>
      <c r="O388" s="320" t="str">
        <f t="shared" si="54"/>
        <v xml:space="preserve"> </v>
      </c>
      <c r="P388" s="249" t="s">
        <v>316</v>
      </c>
      <c r="Q388" s="251" t="str">
        <f t="shared" si="53"/>
        <v xml:space="preserve"> </v>
      </c>
      <c r="R388" s="251" t="str">
        <f t="shared" si="55"/>
        <v xml:space="preserve"> </v>
      </c>
      <c r="S388" s="251" t="str">
        <f t="shared" si="56"/>
        <v xml:space="preserve"> </v>
      </c>
      <c r="T388" s="252"/>
      <c r="U388" s="309" t="s">
        <v>451</v>
      </c>
    </row>
    <row r="389" spans="1:21">
      <c r="A389" s="23"/>
      <c r="B389" s="13">
        <v>358</v>
      </c>
      <c r="C389" s="23"/>
      <c r="D389" s="24" t="str">
        <f t="shared" si="50"/>
        <v xml:space="preserve"> </v>
      </c>
      <c r="E389" s="14" t="str">
        <f t="shared" si="51"/>
        <v xml:space="preserve"> </v>
      </c>
      <c r="F389" s="15"/>
      <c r="G389" s="13"/>
      <c r="H389" s="45"/>
      <c r="I389" s="16" t="str">
        <f t="shared" si="52"/>
        <v xml:space="preserve"> </v>
      </c>
      <c r="J389" s="17"/>
      <c r="K389" s="17"/>
      <c r="L389" s="92"/>
      <c r="M389" s="249"/>
      <c r="N389" s="250"/>
      <c r="O389" s="320" t="str">
        <f t="shared" si="54"/>
        <v xml:space="preserve"> </v>
      </c>
      <c r="P389" s="249" t="s">
        <v>316</v>
      </c>
      <c r="Q389" s="251" t="str">
        <f t="shared" si="53"/>
        <v xml:space="preserve"> </v>
      </c>
      <c r="R389" s="251" t="str">
        <f t="shared" si="55"/>
        <v xml:space="preserve"> </v>
      </c>
      <c r="S389" s="251" t="str">
        <f t="shared" si="56"/>
        <v xml:space="preserve"> </v>
      </c>
      <c r="T389" s="252"/>
      <c r="U389" s="309" t="s">
        <v>451</v>
      </c>
    </row>
    <row r="390" spans="1:21">
      <c r="A390" s="23"/>
      <c r="B390" s="13">
        <v>359</v>
      </c>
      <c r="C390" s="23"/>
      <c r="D390" s="24" t="str">
        <f t="shared" si="50"/>
        <v xml:space="preserve"> </v>
      </c>
      <c r="E390" s="14" t="str">
        <f t="shared" si="51"/>
        <v xml:space="preserve"> </v>
      </c>
      <c r="F390" s="15"/>
      <c r="G390" s="13"/>
      <c r="H390" s="45"/>
      <c r="I390" s="16" t="str">
        <f t="shared" si="52"/>
        <v xml:space="preserve"> </v>
      </c>
      <c r="J390" s="17"/>
      <c r="K390" s="17"/>
      <c r="L390" s="92"/>
      <c r="M390" s="249"/>
      <c r="N390" s="250"/>
      <c r="O390" s="320" t="str">
        <f t="shared" si="54"/>
        <v xml:space="preserve"> </v>
      </c>
      <c r="P390" s="249" t="s">
        <v>316</v>
      </c>
      <c r="Q390" s="251" t="str">
        <f t="shared" si="53"/>
        <v xml:space="preserve"> </v>
      </c>
      <c r="R390" s="251" t="str">
        <f t="shared" si="55"/>
        <v xml:space="preserve"> </v>
      </c>
      <c r="S390" s="251" t="str">
        <f t="shared" si="56"/>
        <v xml:space="preserve"> </v>
      </c>
      <c r="T390" s="252"/>
      <c r="U390" s="309" t="s">
        <v>451</v>
      </c>
    </row>
    <row r="391" spans="1:21">
      <c r="A391" s="23"/>
      <c r="B391" s="13">
        <v>360</v>
      </c>
      <c r="C391" s="23"/>
      <c r="D391" s="24" t="str">
        <f t="shared" si="50"/>
        <v xml:space="preserve"> </v>
      </c>
      <c r="E391" s="14" t="str">
        <f t="shared" si="51"/>
        <v xml:space="preserve"> </v>
      </c>
      <c r="F391" s="15"/>
      <c r="G391" s="13"/>
      <c r="H391" s="45"/>
      <c r="I391" s="16" t="str">
        <f t="shared" si="52"/>
        <v xml:space="preserve"> </v>
      </c>
      <c r="J391" s="17"/>
      <c r="K391" s="17"/>
      <c r="L391" s="92"/>
      <c r="M391" s="249"/>
      <c r="N391" s="250"/>
      <c r="O391" s="320" t="str">
        <f t="shared" si="54"/>
        <v xml:space="preserve"> </v>
      </c>
      <c r="P391" s="249" t="s">
        <v>316</v>
      </c>
      <c r="Q391" s="251" t="str">
        <f t="shared" si="53"/>
        <v xml:space="preserve"> </v>
      </c>
      <c r="R391" s="251" t="str">
        <f t="shared" si="55"/>
        <v xml:space="preserve"> </v>
      </c>
      <c r="S391" s="251" t="str">
        <f t="shared" si="56"/>
        <v xml:space="preserve"> </v>
      </c>
      <c r="T391" s="252"/>
      <c r="U391" s="309" t="s">
        <v>451</v>
      </c>
    </row>
    <row r="392" spans="1:21">
      <c r="A392" s="23"/>
      <c r="B392" s="13">
        <v>361</v>
      </c>
      <c r="C392" s="23"/>
      <c r="D392" s="24" t="str">
        <f t="shared" si="50"/>
        <v xml:space="preserve"> </v>
      </c>
      <c r="E392" s="14" t="str">
        <f t="shared" si="51"/>
        <v xml:space="preserve"> </v>
      </c>
      <c r="F392" s="15"/>
      <c r="G392" s="13"/>
      <c r="H392" s="45"/>
      <c r="I392" s="16" t="str">
        <f t="shared" si="52"/>
        <v xml:space="preserve"> </v>
      </c>
      <c r="J392" s="17"/>
      <c r="K392" s="17"/>
      <c r="L392" s="92"/>
      <c r="M392" s="249"/>
      <c r="N392" s="250"/>
      <c r="O392" s="320" t="str">
        <f t="shared" si="54"/>
        <v xml:space="preserve"> </v>
      </c>
      <c r="P392" s="249" t="s">
        <v>316</v>
      </c>
      <c r="Q392" s="251" t="str">
        <f t="shared" si="53"/>
        <v xml:space="preserve"> </v>
      </c>
      <c r="R392" s="251" t="str">
        <f t="shared" si="55"/>
        <v xml:space="preserve"> </v>
      </c>
      <c r="S392" s="251" t="str">
        <f t="shared" si="56"/>
        <v xml:space="preserve"> </v>
      </c>
      <c r="T392" s="252"/>
      <c r="U392" s="309" t="s">
        <v>451</v>
      </c>
    </row>
    <row r="393" spans="1:21">
      <c r="A393" s="23"/>
      <c r="B393" s="13">
        <v>362</v>
      </c>
      <c r="C393" s="23"/>
      <c r="D393" s="24" t="str">
        <f t="shared" si="50"/>
        <v xml:space="preserve"> </v>
      </c>
      <c r="E393" s="14" t="str">
        <f t="shared" si="51"/>
        <v xml:space="preserve"> </v>
      </c>
      <c r="F393" s="15"/>
      <c r="G393" s="13"/>
      <c r="H393" s="45"/>
      <c r="I393" s="16" t="str">
        <f t="shared" si="52"/>
        <v xml:space="preserve"> </v>
      </c>
      <c r="J393" s="17"/>
      <c r="K393" s="17"/>
      <c r="L393" s="92"/>
      <c r="M393" s="249"/>
      <c r="N393" s="250"/>
      <c r="O393" s="320" t="str">
        <f t="shared" si="54"/>
        <v xml:space="preserve"> </v>
      </c>
      <c r="P393" s="249" t="s">
        <v>316</v>
      </c>
      <c r="Q393" s="251" t="str">
        <f t="shared" si="53"/>
        <v xml:space="preserve"> </v>
      </c>
      <c r="R393" s="251" t="str">
        <f t="shared" si="55"/>
        <v xml:space="preserve"> </v>
      </c>
      <c r="S393" s="251" t="str">
        <f t="shared" si="56"/>
        <v xml:space="preserve"> </v>
      </c>
      <c r="T393" s="252"/>
      <c r="U393" s="309" t="s">
        <v>451</v>
      </c>
    </row>
    <row r="394" spans="1:21">
      <c r="A394" s="23"/>
      <c r="B394" s="13">
        <v>363</v>
      </c>
      <c r="C394" s="23"/>
      <c r="D394" s="24" t="str">
        <f t="shared" si="50"/>
        <v xml:space="preserve"> </v>
      </c>
      <c r="E394" s="14" t="str">
        <f t="shared" si="51"/>
        <v xml:space="preserve"> </v>
      </c>
      <c r="F394" s="15"/>
      <c r="G394" s="13"/>
      <c r="H394" s="45"/>
      <c r="I394" s="16" t="str">
        <f t="shared" si="52"/>
        <v xml:space="preserve"> </v>
      </c>
      <c r="J394" s="17"/>
      <c r="K394" s="17"/>
      <c r="L394" s="92"/>
      <c r="M394" s="249"/>
      <c r="N394" s="250"/>
      <c r="O394" s="320" t="str">
        <f t="shared" si="54"/>
        <v xml:space="preserve"> </v>
      </c>
      <c r="P394" s="249" t="s">
        <v>316</v>
      </c>
      <c r="Q394" s="251" t="str">
        <f t="shared" si="53"/>
        <v xml:space="preserve"> </v>
      </c>
      <c r="R394" s="251" t="str">
        <f t="shared" si="55"/>
        <v xml:space="preserve"> </v>
      </c>
      <c r="S394" s="251" t="str">
        <f t="shared" si="56"/>
        <v xml:space="preserve"> </v>
      </c>
      <c r="T394" s="252"/>
      <c r="U394" s="309" t="s">
        <v>451</v>
      </c>
    </row>
    <row r="395" spans="1:21">
      <c r="A395" s="23"/>
      <c r="B395" s="13">
        <v>364</v>
      </c>
      <c r="C395" s="23"/>
      <c r="D395" s="24" t="str">
        <f t="shared" si="50"/>
        <v xml:space="preserve"> </v>
      </c>
      <c r="E395" s="14" t="str">
        <f t="shared" si="51"/>
        <v xml:space="preserve"> </v>
      </c>
      <c r="F395" s="15"/>
      <c r="G395" s="13"/>
      <c r="H395" s="45"/>
      <c r="I395" s="16" t="str">
        <f t="shared" si="52"/>
        <v xml:space="preserve"> </v>
      </c>
      <c r="J395" s="17"/>
      <c r="K395" s="17"/>
      <c r="L395" s="92"/>
      <c r="M395" s="249"/>
      <c r="N395" s="250"/>
      <c r="O395" s="320" t="str">
        <f t="shared" si="54"/>
        <v xml:space="preserve"> </v>
      </c>
      <c r="P395" s="249" t="s">
        <v>316</v>
      </c>
      <c r="Q395" s="251" t="str">
        <f t="shared" si="53"/>
        <v xml:space="preserve"> </v>
      </c>
      <c r="R395" s="251" t="str">
        <f t="shared" si="55"/>
        <v xml:space="preserve"> </v>
      </c>
      <c r="S395" s="251" t="str">
        <f t="shared" si="56"/>
        <v xml:space="preserve"> </v>
      </c>
      <c r="T395" s="252"/>
      <c r="U395" s="309" t="s">
        <v>451</v>
      </c>
    </row>
    <row r="396" spans="1:21">
      <c r="A396" s="23"/>
      <c r="B396" s="13">
        <v>365</v>
      </c>
      <c r="C396" s="23"/>
      <c r="D396" s="24" t="str">
        <f t="shared" si="50"/>
        <v xml:space="preserve"> </v>
      </c>
      <c r="E396" s="14" t="str">
        <f t="shared" si="51"/>
        <v xml:space="preserve"> </v>
      </c>
      <c r="F396" s="15"/>
      <c r="G396" s="13"/>
      <c r="H396" s="45"/>
      <c r="I396" s="16" t="str">
        <f t="shared" si="52"/>
        <v xml:space="preserve"> </v>
      </c>
      <c r="J396" s="17"/>
      <c r="K396" s="17"/>
      <c r="L396" s="92"/>
      <c r="M396" s="249"/>
      <c r="N396" s="250"/>
      <c r="O396" s="320" t="str">
        <f t="shared" si="54"/>
        <v xml:space="preserve"> </v>
      </c>
      <c r="P396" s="249" t="s">
        <v>316</v>
      </c>
      <c r="Q396" s="251" t="str">
        <f t="shared" si="53"/>
        <v xml:space="preserve"> </v>
      </c>
      <c r="R396" s="251" t="str">
        <f t="shared" si="55"/>
        <v xml:space="preserve"> </v>
      </c>
      <c r="S396" s="251" t="str">
        <f t="shared" si="56"/>
        <v xml:space="preserve"> </v>
      </c>
      <c r="T396" s="252"/>
      <c r="U396" s="309" t="s">
        <v>451</v>
      </c>
    </row>
    <row r="397" spans="1:21">
      <c r="A397" s="23"/>
      <c r="B397" s="13">
        <v>366</v>
      </c>
      <c r="C397" s="23"/>
      <c r="D397" s="24" t="str">
        <f t="shared" si="50"/>
        <v xml:space="preserve"> </v>
      </c>
      <c r="E397" s="14" t="str">
        <f t="shared" si="51"/>
        <v xml:space="preserve"> </v>
      </c>
      <c r="F397" s="15"/>
      <c r="G397" s="13"/>
      <c r="H397" s="45"/>
      <c r="I397" s="16" t="str">
        <f t="shared" si="52"/>
        <v xml:space="preserve"> </v>
      </c>
      <c r="J397" s="17"/>
      <c r="K397" s="17"/>
      <c r="L397" s="92"/>
      <c r="M397" s="249"/>
      <c r="N397" s="250"/>
      <c r="O397" s="320" t="str">
        <f t="shared" si="54"/>
        <v xml:space="preserve"> </v>
      </c>
      <c r="P397" s="249" t="s">
        <v>316</v>
      </c>
      <c r="Q397" s="251" t="str">
        <f t="shared" si="53"/>
        <v xml:space="preserve"> </v>
      </c>
      <c r="R397" s="251" t="str">
        <f t="shared" si="55"/>
        <v xml:space="preserve"> </v>
      </c>
      <c r="S397" s="251" t="str">
        <f t="shared" si="56"/>
        <v xml:space="preserve"> </v>
      </c>
      <c r="T397" s="252"/>
      <c r="U397" s="309" t="s">
        <v>451</v>
      </c>
    </row>
    <row r="398" spans="1:21">
      <c r="A398" s="23"/>
      <c r="B398" s="13">
        <v>367</v>
      </c>
      <c r="C398" s="23"/>
      <c r="D398" s="24" t="str">
        <f t="shared" si="50"/>
        <v xml:space="preserve"> </v>
      </c>
      <c r="E398" s="14" t="str">
        <f t="shared" si="51"/>
        <v xml:space="preserve"> </v>
      </c>
      <c r="F398" s="15"/>
      <c r="G398" s="13"/>
      <c r="H398" s="45"/>
      <c r="I398" s="16" t="str">
        <f t="shared" si="52"/>
        <v xml:space="preserve"> </v>
      </c>
      <c r="J398" s="17"/>
      <c r="K398" s="17"/>
      <c r="L398" s="92"/>
      <c r="M398" s="249"/>
      <c r="N398" s="250"/>
      <c r="O398" s="320" t="str">
        <f t="shared" si="54"/>
        <v xml:space="preserve"> </v>
      </c>
      <c r="P398" s="249" t="s">
        <v>316</v>
      </c>
      <c r="Q398" s="251" t="str">
        <f t="shared" si="53"/>
        <v xml:space="preserve"> </v>
      </c>
      <c r="R398" s="251" t="str">
        <f t="shared" si="55"/>
        <v xml:space="preserve"> </v>
      </c>
      <c r="S398" s="251" t="str">
        <f t="shared" si="56"/>
        <v xml:space="preserve"> </v>
      </c>
      <c r="T398" s="252"/>
      <c r="U398" s="309" t="s">
        <v>451</v>
      </c>
    </row>
    <row r="399" spans="1:21">
      <c r="A399" s="23"/>
      <c r="B399" s="13">
        <v>368</v>
      </c>
      <c r="C399" s="23"/>
      <c r="D399" s="24" t="str">
        <f t="shared" si="50"/>
        <v xml:space="preserve"> </v>
      </c>
      <c r="E399" s="14" t="str">
        <f t="shared" si="51"/>
        <v xml:space="preserve"> </v>
      </c>
      <c r="F399" s="15"/>
      <c r="G399" s="13"/>
      <c r="H399" s="45"/>
      <c r="I399" s="16" t="str">
        <f t="shared" si="52"/>
        <v xml:space="preserve"> </v>
      </c>
      <c r="J399" s="17"/>
      <c r="K399" s="17"/>
      <c r="L399" s="92"/>
      <c r="M399" s="249"/>
      <c r="N399" s="250"/>
      <c r="O399" s="320" t="str">
        <f t="shared" si="54"/>
        <v xml:space="preserve"> </v>
      </c>
      <c r="P399" s="249" t="s">
        <v>316</v>
      </c>
      <c r="Q399" s="251" t="str">
        <f t="shared" si="53"/>
        <v xml:space="preserve"> </v>
      </c>
      <c r="R399" s="251" t="str">
        <f t="shared" si="55"/>
        <v xml:space="preserve"> </v>
      </c>
      <c r="S399" s="251" t="str">
        <f t="shared" si="56"/>
        <v xml:space="preserve"> </v>
      </c>
      <c r="T399" s="252"/>
      <c r="U399" s="309" t="s">
        <v>451</v>
      </c>
    </row>
    <row r="400" spans="1:21">
      <c r="A400" s="23"/>
      <c r="B400" s="13">
        <v>369</v>
      </c>
      <c r="C400" s="23"/>
      <c r="D400" s="24" t="str">
        <f t="shared" si="50"/>
        <v xml:space="preserve"> </v>
      </c>
      <c r="E400" s="14" t="str">
        <f t="shared" si="51"/>
        <v xml:space="preserve"> </v>
      </c>
      <c r="F400" s="15"/>
      <c r="G400" s="13"/>
      <c r="H400" s="45"/>
      <c r="I400" s="16" t="str">
        <f t="shared" si="52"/>
        <v xml:space="preserve"> </v>
      </c>
      <c r="J400" s="17"/>
      <c r="K400" s="17"/>
      <c r="L400" s="92"/>
      <c r="M400" s="249"/>
      <c r="N400" s="250"/>
      <c r="O400" s="320" t="str">
        <f t="shared" si="54"/>
        <v xml:space="preserve"> </v>
      </c>
      <c r="P400" s="249" t="s">
        <v>316</v>
      </c>
      <c r="Q400" s="251" t="str">
        <f t="shared" si="53"/>
        <v xml:space="preserve"> </v>
      </c>
      <c r="R400" s="251" t="str">
        <f t="shared" si="55"/>
        <v xml:space="preserve"> </v>
      </c>
      <c r="S400" s="251" t="str">
        <f t="shared" si="56"/>
        <v xml:space="preserve"> </v>
      </c>
      <c r="T400" s="252"/>
      <c r="U400" s="309" t="s">
        <v>451</v>
      </c>
    </row>
    <row r="401" spans="1:21">
      <c r="A401" s="23"/>
      <c r="B401" s="13">
        <v>370</v>
      </c>
      <c r="C401" s="23"/>
      <c r="D401" s="24" t="str">
        <f t="shared" si="50"/>
        <v xml:space="preserve"> </v>
      </c>
      <c r="E401" s="14" t="str">
        <f t="shared" si="51"/>
        <v xml:space="preserve"> </v>
      </c>
      <c r="F401" s="15"/>
      <c r="G401" s="13"/>
      <c r="H401" s="45"/>
      <c r="I401" s="16" t="str">
        <f t="shared" si="52"/>
        <v xml:space="preserve"> </v>
      </c>
      <c r="J401" s="17"/>
      <c r="K401" s="17"/>
      <c r="L401" s="92"/>
      <c r="M401" s="249"/>
      <c r="N401" s="250"/>
      <c r="O401" s="320" t="str">
        <f t="shared" si="54"/>
        <v xml:space="preserve"> </v>
      </c>
      <c r="P401" s="249" t="s">
        <v>316</v>
      </c>
      <c r="Q401" s="251" t="str">
        <f t="shared" si="53"/>
        <v xml:space="preserve"> </v>
      </c>
      <c r="R401" s="251" t="str">
        <f t="shared" si="55"/>
        <v xml:space="preserve"> </v>
      </c>
      <c r="S401" s="251" t="str">
        <f t="shared" si="56"/>
        <v xml:space="preserve"> </v>
      </c>
      <c r="T401" s="252"/>
      <c r="U401" s="309" t="s">
        <v>451</v>
      </c>
    </row>
    <row r="402" spans="1:21">
      <c r="A402" s="23"/>
      <c r="B402" s="13">
        <v>371</v>
      </c>
      <c r="C402" s="23"/>
      <c r="D402" s="24" t="str">
        <f t="shared" si="50"/>
        <v xml:space="preserve"> </v>
      </c>
      <c r="E402" s="14" t="str">
        <f t="shared" si="51"/>
        <v xml:space="preserve"> </v>
      </c>
      <c r="F402" s="15"/>
      <c r="G402" s="13"/>
      <c r="H402" s="45"/>
      <c r="I402" s="16" t="str">
        <f t="shared" si="52"/>
        <v xml:space="preserve"> </v>
      </c>
      <c r="J402" s="17"/>
      <c r="K402" s="17"/>
      <c r="L402" s="92"/>
      <c r="M402" s="249"/>
      <c r="N402" s="250"/>
      <c r="O402" s="320" t="str">
        <f t="shared" si="54"/>
        <v xml:space="preserve"> </v>
      </c>
      <c r="P402" s="249" t="s">
        <v>316</v>
      </c>
      <c r="Q402" s="251" t="str">
        <f t="shared" si="53"/>
        <v xml:space="preserve"> </v>
      </c>
      <c r="R402" s="251" t="str">
        <f t="shared" si="55"/>
        <v xml:space="preserve"> </v>
      </c>
      <c r="S402" s="251" t="str">
        <f t="shared" si="56"/>
        <v xml:space="preserve"> </v>
      </c>
      <c r="T402" s="252"/>
      <c r="U402" s="309" t="s">
        <v>451</v>
      </c>
    </row>
    <row r="403" spans="1:21">
      <c r="A403" s="23"/>
      <c r="B403" s="13">
        <v>372</v>
      </c>
      <c r="C403" s="23"/>
      <c r="D403" s="24" t="str">
        <f t="shared" si="50"/>
        <v xml:space="preserve"> </v>
      </c>
      <c r="E403" s="14" t="str">
        <f t="shared" si="51"/>
        <v xml:space="preserve"> </v>
      </c>
      <c r="F403" s="15"/>
      <c r="G403" s="13"/>
      <c r="H403" s="45"/>
      <c r="I403" s="16" t="str">
        <f t="shared" si="52"/>
        <v xml:space="preserve"> </v>
      </c>
      <c r="J403" s="17"/>
      <c r="K403" s="17"/>
      <c r="L403" s="92"/>
      <c r="M403" s="249"/>
      <c r="N403" s="250"/>
      <c r="O403" s="320" t="str">
        <f t="shared" si="54"/>
        <v xml:space="preserve"> </v>
      </c>
      <c r="P403" s="249" t="s">
        <v>316</v>
      </c>
      <c r="Q403" s="251" t="str">
        <f t="shared" si="53"/>
        <v xml:space="preserve"> </v>
      </c>
      <c r="R403" s="251" t="str">
        <f t="shared" si="55"/>
        <v xml:space="preserve"> </v>
      </c>
      <c r="S403" s="251" t="str">
        <f t="shared" si="56"/>
        <v xml:space="preserve"> </v>
      </c>
      <c r="T403" s="252"/>
      <c r="U403" s="309" t="s">
        <v>451</v>
      </c>
    </row>
    <row r="404" spans="1:21">
      <c r="A404" s="23"/>
      <c r="B404" s="13">
        <v>373</v>
      </c>
      <c r="C404" s="23"/>
      <c r="D404" s="24" t="str">
        <f t="shared" si="50"/>
        <v xml:space="preserve"> </v>
      </c>
      <c r="E404" s="14" t="str">
        <f t="shared" si="51"/>
        <v xml:space="preserve"> </v>
      </c>
      <c r="F404" s="15"/>
      <c r="G404" s="13"/>
      <c r="H404" s="45"/>
      <c r="I404" s="16" t="str">
        <f t="shared" si="52"/>
        <v xml:space="preserve"> </v>
      </c>
      <c r="J404" s="17"/>
      <c r="K404" s="17"/>
      <c r="L404" s="92"/>
      <c r="M404" s="249"/>
      <c r="N404" s="250"/>
      <c r="O404" s="320" t="str">
        <f t="shared" si="54"/>
        <v xml:space="preserve"> </v>
      </c>
      <c r="P404" s="249" t="s">
        <v>316</v>
      </c>
      <c r="Q404" s="251" t="str">
        <f t="shared" si="53"/>
        <v xml:space="preserve"> </v>
      </c>
      <c r="R404" s="251" t="str">
        <f t="shared" si="55"/>
        <v xml:space="preserve"> </v>
      </c>
      <c r="S404" s="251" t="str">
        <f t="shared" si="56"/>
        <v xml:space="preserve"> </v>
      </c>
      <c r="T404" s="252"/>
      <c r="U404" s="309" t="s">
        <v>451</v>
      </c>
    </row>
    <row r="405" spans="1:21">
      <c r="A405" s="23"/>
      <c r="B405" s="13">
        <v>374</v>
      </c>
      <c r="C405" s="23"/>
      <c r="D405" s="24" t="str">
        <f t="shared" si="50"/>
        <v xml:space="preserve"> </v>
      </c>
      <c r="E405" s="14" t="str">
        <f t="shared" si="51"/>
        <v xml:space="preserve"> </v>
      </c>
      <c r="F405" s="15"/>
      <c r="G405" s="13"/>
      <c r="H405" s="45"/>
      <c r="I405" s="16" t="str">
        <f t="shared" si="52"/>
        <v xml:space="preserve"> </v>
      </c>
      <c r="J405" s="17"/>
      <c r="K405" s="17"/>
      <c r="L405" s="92"/>
      <c r="M405" s="249"/>
      <c r="N405" s="250"/>
      <c r="O405" s="320" t="str">
        <f t="shared" si="54"/>
        <v xml:space="preserve"> </v>
      </c>
      <c r="P405" s="249" t="s">
        <v>316</v>
      </c>
      <c r="Q405" s="251" t="str">
        <f t="shared" si="53"/>
        <v xml:space="preserve"> </v>
      </c>
      <c r="R405" s="251" t="str">
        <f t="shared" si="55"/>
        <v xml:space="preserve"> </v>
      </c>
      <c r="S405" s="251" t="str">
        <f t="shared" si="56"/>
        <v xml:space="preserve"> </v>
      </c>
      <c r="T405" s="252"/>
      <c r="U405" s="309" t="s">
        <v>451</v>
      </c>
    </row>
    <row r="406" spans="1:21">
      <c r="A406" s="23"/>
      <c r="B406" s="13">
        <v>375</v>
      </c>
      <c r="C406" s="23"/>
      <c r="D406" s="24" t="str">
        <f t="shared" si="50"/>
        <v xml:space="preserve"> </v>
      </c>
      <c r="E406" s="14" t="str">
        <f t="shared" si="51"/>
        <v xml:space="preserve"> </v>
      </c>
      <c r="F406" s="15"/>
      <c r="G406" s="13"/>
      <c r="H406" s="45"/>
      <c r="I406" s="16" t="str">
        <f t="shared" si="52"/>
        <v xml:space="preserve"> </v>
      </c>
      <c r="J406" s="17"/>
      <c r="K406" s="17"/>
      <c r="L406" s="92"/>
      <c r="M406" s="249"/>
      <c r="N406" s="250"/>
      <c r="O406" s="320" t="str">
        <f t="shared" si="54"/>
        <v xml:space="preserve"> </v>
      </c>
      <c r="P406" s="249" t="s">
        <v>316</v>
      </c>
      <c r="Q406" s="251" t="str">
        <f t="shared" si="53"/>
        <v xml:space="preserve"> </v>
      </c>
      <c r="R406" s="251" t="str">
        <f t="shared" si="55"/>
        <v xml:space="preserve"> </v>
      </c>
      <c r="S406" s="251" t="str">
        <f t="shared" si="56"/>
        <v xml:space="preserve"> </v>
      </c>
      <c r="T406" s="252"/>
      <c r="U406" s="309" t="s">
        <v>451</v>
      </c>
    </row>
    <row r="407" spans="1:21">
      <c r="A407" s="23"/>
      <c r="B407" s="13">
        <v>376</v>
      </c>
      <c r="C407" s="23"/>
      <c r="D407" s="24" t="str">
        <f t="shared" si="50"/>
        <v xml:space="preserve"> </v>
      </c>
      <c r="E407" s="14" t="str">
        <f t="shared" si="51"/>
        <v xml:space="preserve"> </v>
      </c>
      <c r="F407" s="15"/>
      <c r="G407" s="13"/>
      <c r="H407" s="45"/>
      <c r="I407" s="16" t="str">
        <f t="shared" si="52"/>
        <v xml:space="preserve"> </v>
      </c>
      <c r="J407" s="17"/>
      <c r="K407" s="17"/>
      <c r="L407" s="92"/>
      <c r="M407" s="249"/>
      <c r="N407" s="250"/>
      <c r="O407" s="320" t="str">
        <f t="shared" si="54"/>
        <v xml:space="preserve"> </v>
      </c>
      <c r="P407" s="249" t="s">
        <v>316</v>
      </c>
      <c r="Q407" s="251" t="str">
        <f t="shared" si="53"/>
        <v xml:space="preserve"> </v>
      </c>
      <c r="R407" s="251" t="str">
        <f t="shared" si="55"/>
        <v xml:space="preserve"> </v>
      </c>
      <c r="S407" s="251" t="str">
        <f t="shared" si="56"/>
        <v xml:space="preserve"> </v>
      </c>
      <c r="T407" s="252"/>
      <c r="U407" s="309" t="s">
        <v>451</v>
      </c>
    </row>
    <row r="408" spans="1:21">
      <c r="A408" s="23"/>
      <c r="B408" s="13">
        <v>377</v>
      </c>
      <c r="C408" s="23"/>
      <c r="D408" s="24" t="str">
        <f t="shared" si="50"/>
        <v xml:space="preserve"> </v>
      </c>
      <c r="E408" s="14" t="str">
        <f t="shared" si="51"/>
        <v xml:space="preserve"> </v>
      </c>
      <c r="F408" s="15"/>
      <c r="G408" s="13"/>
      <c r="H408" s="45"/>
      <c r="I408" s="16" t="str">
        <f t="shared" si="52"/>
        <v xml:space="preserve"> </v>
      </c>
      <c r="J408" s="17"/>
      <c r="K408" s="17"/>
      <c r="L408" s="92"/>
      <c r="M408" s="249"/>
      <c r="N408" s="250"/>
      <c r="O408" s="320" t="str">
        <f t="shared" si="54"/>
        <v xml:space="preserve"> </v>
      </c>
      <c r="P408" s="249" t="s">
        <v>316</v>
      </c>
      <c r="Q408" s="251" t="str">
        <f t="shared" si="53"/>
        <v xml:space="preserve"> </v>
      </c>
      <c r="R408" s="251" t="str">
        <f t="shared" si="55"/>
        <v xml:space="preserve"> </v>
      </c>
      <c r="S408" s="251" t="str">
        <f t="shared" si="56"/>
        <v xml:space="preserve"> </v>
      </c>
      <c r="T408" s="252"/>
      <c r="U408" s="309" t="s">
        <v>451</v>
      </c>
    </row>
    <row r="409" spans="1:21">
      <c r="A409" s="23"/>
      <c r="B409" s="13">
        <v>378</v>
      </c>
      <c r="C409" s="23"/>
      <c r="D409" s="24" t="str">
        <f t="shared" si="50"/>
        <v xml:space="preserve"> </v>
      </c>
      <c r="E409" s="14" t="str">
        <f t="shared" si="51"/>
        <v xml:space="preserve"> </v>
      </c>
      <c r="F409" s="15"/>
      <c r="G409" s="13"/>
      <c r="H409" s="45"/>
      <c r="I409" s="16" t="str">
        <f t="shared" si="52"/>
        <v xml:space="preserve"> </v>
      </c>
      <c r="J409" s="17"/>
      <c r="K409" s="17"/>
      <c r="L409" s="92"/>
      <c r="M409" s="249"/>
      <c r="N409" s="249"/>
      <c r="O409" s="320" t="str">
        <f t="shared" si="54"/>
        <v xml:space="preserve"> </v>
      </c>
      <c r="P409" s="249" t="s">
        <v>316</v>
      </c>
      <c r="Q409" s="251" t="str">
        <f t="shared" si="53"/>
        <v xml:space="preserve"> </v>
      </c>
      <c r="R409" s="251" t="str">
        <f t="shared" si="55"/>
        <v xml:space="preserve"> </v>
      </c>
      <c r="S409" s="251" t="str">
        <f t="shared" si="56"/>
        <v xml:space="preserve"> </v>
      </c>
      <c r="T409" s="252"/>
      <c r="U409" s="309" t="s">
        <v>451</v>
      </c>
    </row>
    <row r="410" spans="1:21">
      <c r="A410" s="23"/>
      <c r="B410" s="13">
        <v>379</v>
      </c>
      <c r="C410" s="23"/>
      <c r="D410" s="24" t="str">
        <f t="shared" si="50"/>
        <v xml:space="preserve"> </v>
      </c>
      <c r="E410" s="14" t="str">
        <f t="shared" si="51"/>
        <v xml:space="preserve"> </v>
      </c>
      <c r="F410" s="15"/>
      <c r="G410" s="13"/>
      <c r="H410" s="45"/>
      <c r="I410" s="16" t="str">
        <f t="shared" si="52"/>
        <v xml:space="preserve"> </v>
      </c>
      <c r="J410" s="17"/>
      <c r="K410" s="17"/>
      <c r="L410" s="92"/>
      <c r="M410" s="249"/>
      <c r="N410" s="250"/>
      <c r="O410" s="320" t="str">
        <f t="shared" si="54"/>
        <v xml:space="preserve"> </v>
      </c>
      <c r="P410" s="249" t="s">
        <v>316</v>
      </c>
      <c r="Q410" s="251" t="str">
        <f t="shared" si="53"/>
        <v xml:space="preserve"> </v>
      </c>
      <c r="R410" s="251" t="str">
        <f t="shared" si="55"/>
        <v xml:space="preserve"> </v>
      </c>
      <c r="S410" s="251" t="str">
        <f t="shared" si="56"/>
        <v xml:space="preserve"> </v>
      </c>
      <c r="T410" s="252"/>
      <c r="U410" s="309" t="s">
        <v>451</v>
      </c>
    </row>
    <row r="411" spans="1:21">
      <c r="A411" s="23"/>
      <c r="B411" s="13">
        <v>380</v>
      </c>
      <c r="C411" s="23"/>
      <c r="D411" s="24" t="str">
        <f t="shared" si="50"/>
        <v xml:space="preserve"> </v>
      </c>
      <c r="E411" s="14" t="str">
        <f t="shared" si="51"/>
        <v xml:space="preserve"> </v>
      </c>
      <c r="F411" s="15"/>
      <c r="G411" s="13"/>
      <c r="H411" s="45"/>
      <c r="I411" s="16" t="str">
        <f t="shared" si="52"/>
        <v xml:space="preserve"> </v>
      </c>
      <c r="J411" s="17"/>
      <c r="K411" s="17"/>
      <c r="L411" s="92"/>
      <c r="M411" s="249"/>
      <c r="N411" s="250"/>
      <c r="O411" s="320" t="str">
        <f t="shared" si="54"/>
        <v xml:space="preserve"> </v>
      </c>
      <c r="P411" s="249" t="s">
        <v>316</v>
      </c>
      <c r="Q411" s="251" t="str">
        <f t="shared" si="53"/>
        <v xml:space="preserve"> </v>
      </c>
      <c r="R411" s="251" t="str">
        <f t="shared" si="55"/>
        <v xml:space="preserve"> </v>
      </c>
      <c r="S411" s="251" t="str">
        <f t="shared" si="56"/>
        <v xml:space="preserve"> </v>
      </c>
      <c r="T411" s="252"/>
      <c r="U411" s="309" t="s">
        <v>451</v>
      </c>
    </row>
    <row r="412" spans="1:21">
      <c r="A412" s="23"/>
      <c r="B412" s="13">
        <v>381</v>
      </c>
      <c r="C412" s="23"/>
      <c r="D412" s="24" t="str">
        <f t="shared" si="50"/>
        <v xml:space="preserve"> </v>
      </c>
      <c r="E412" s="14" t="str">
        <f t="shared" si="51"/>
        <v xml:space="preserve"> </v>
      </c>
      <c r="F412" s="15"/>
      <c r="G412" s="13"/>
      <c r="H412" s="45"/>
      <c r="I412" s="16" t="str">
        <f t="shared" si="52"/>
        <v xml:space="preserve"> </v>
      </c>
      <c r="J412" s="17"/>
      <c r="K412" s="17"/>
      <c r="L412" s="92"/>
      <c r="M412" s="249"/>
      <c r="N412" s="250"/>
      <c r="O412" s="320" t="str">
        <f t="shared" si="54"/>
        <v xml:space="preserve"> </v>
      </c>
      <c r="P412" s="249" t="s">
        <v>316</v>
      </c>
      <c r="Q412" s="251" t="str">
        <f t="shared" si="53"/>
        <v xml:space="preserve"> </v>
      </c>
      <c r="R412" s="251" t="str">
        <f t="shared" si="55"/>
        <v xml:space="preserve"> </v>
      </c>
      <c r="S412" s="251" t="str">
        <f t="shared" si="56"/>
        <v xml:space="preserve"> </v>
      </c>
      <c r="T412" s="252"/>
      <c r="U412" s="309" t="s">
        <v>451</v>
      </c>
    </row>
    <row r="413" spans="1:21">
      <c r="A413" s="23"/>
      <c r="B413" s="13">
        <v>382</v>
      </c>
      <c r="C413" s="23"/>
      <c r="D413" s="24" t="str">
        <f t="shared" si="50"/>
        <v xml:space="preserve"> </v>
      </c>
      <c r="E413" s="14" t="str">
        <f t="shared" si="51"/>
        <v xml:space="preserve"> </v>
      </c>
      <c r="F413" s="15"/>
      <c r="G413" s="13"/>
      <c r="H413" s="45"/>
      <c r="I413" s="16" t="str">
        <f t="shared" si="52"/>
        <v xml:space="preserve"> </v>
      </c>
      <c r="J413" s="17"/>
      <c r="K413" s="17"/>
      <c r="L413" s="92"/>
      <c r="M413" s="249"/>
      <c r="N413" s="250"/>
      <c r="O413" s="320" t="str">
        <f t="shared" si="54"/>
        <v xml:space="preserve"> </v>
      </c>
      <c r="P413" s="249" t="s">
        <v>316</v>
      </c>
      <c r="Q413" s="251" t="str">
        <f t="shared" si="53"/>
        <v xml:space="preserve"> </v>
      </c>
      <c r="R413" s="251" t="str">
        <f t="shared" si="55"/>
        <v xml:space="preserve"> </v>
      </c>
      <c r="S413" s="251" t="str">
        <f t="shared" si="56"/>
        <v xml:space="preserve"> </v>
      </c>
      <c r="T413" s="252"/>
      <c r="U413" s="309" t="s">
        <v>451</v>
      </c>
    </row>
    <row r="414" spans="1:21">
      <c r="A414" s="23"/>
      <c r="B414" s="13">
        <v>383</v>
      </c>
      <c r="C414" s="23"/>
      <c r="D414" s="24" t="str">
        <f t="shared" si="50"/>
        <v xml:space="preserve"> </v>
      </c>
      <c r="E414" s="14" t="str">
        <f t="shared" si="51"/>
        <v xml:space="preserve"> </v>
      </c>
      <c r="F414" s="15"/>
      <c r="G414" s="13"/>
      <c r="H414" s="45"/>
      <c r="I414" s="16" t="str">
        <f t="shared" si="52"/>
        <v xml:space="preserve"> </v>
      </c>
      <c r="J414" s="17"/>
      <c r="K414" s="17"/>
      <c r="L414" s="92"/>
      <c r="M414" s="249"/>
      <c r="N414" s="250"/>
      <c r="O414" s="320" t="str">
        <f t="shared" si="54"/>
        <v xml:space="preserve"> </v>
      </c>
      <c r="P414" s="249" t="s">
        <v>316</v>
      </c>
      <c r="Q414" s="251" t="str">
        <f t="shared" si="53"/>
        <v xml:space="preserve"> </v>
      </c>
      <c r="R414" s="251" t="str">
        <f t="shared" si="55"/>
        <v xml:space="preserve"> </v>
      </c>
      <c r="S414" s="251" t="str">
        <f t="shared" si="56"/>
        <v xml:space="preserve"> </v>
      </c>
      <c r="T414" s="252"/>
      <c r="U414" s="309" t="s">
        <v>451</v>
      </c>
    </row>
    <row r="415" spans="1:21">
      <c r="A415" s="23"/>
      <c r="B415" s="13">
        <v>384</v>
      </c>
      <c r="C415" s="23"/>
      <c r="D415" s="24" t="str">
        <f t="shared" si="50"/>
        <v xml:space="preserve"> </v>
      </c>
      <c r="E415" s="14" t="str">
        <f t="shared" si="51"/>
        <v xml:space="preserve"> </v>
      </c>
      <c r="F415" s="15"/>
      <c r="G415" s="13"/>
      <c r="H415" s="45"/>
      <c r="I415" s="16" t="str">
        <f t="shared" si="52"/>
        <v xml:space="preserve"> </v>
      </c>
      <c r="J415" s="17"/>
      <c r="K415" s="17"/>
      <c r="L415" s="92"/>
      <c r="M415" s="249"/>
      <c r="N415" s="250"/>
      <c r="O415" s="320" t="str">
        <f t="shared" si="54"/>
        <v xml:space="preserve"> </v>
      </c>
      <c r="P415" s="249" t="s">
        <v>316</v>
      </c>
      <c r="Q415" s="251" t="str">
        <f t="shared" si="53"/>
        <v xml:space="preserve"> </v>
      </c>
      <c r="R415" s="251" t="str">
        <f t="shared" si="55"/>
        <v xml:space="preserve"> </v>
      </c>
      <c r="S415" s="251" t="str">
        <f t="shared" si="56"/>
        <v xml:space="preserve"> </v>
      </c>
      <c r="T415" s="252"/>
      <c r="U415" s="309" t="s">
        <v>451</v>
      </c>
    </row>
    <row r="416" spans="1:21">
      <c r="A416" s="23"/>
      <c r="B416" s="13">
        <v>385</v>
      </c>
      <c r="C416" s="23"/>
      <c r="D416" s="24" t="str">
        <f t="shared" si="50"/>
        <v xml:space="preserve"> </v>
      </c>
      <c r="E416" s="14" t="str">
        <f t="shared" si="51"/>
        <v xml:space="preserve"> </v>
      </c>
      <c r="F416" s="15"/>
      <c r="G416" s="13"/>
      <c r="H416" s="45"/>
      <c r="I416" s="16" t="str">
        <f t="shared" si="52"/>
        <v xml:space="preserve"> </v>
      </c>
      <c r="J416" s="17"/>
      <c r="K416" s="17"/>
      <c r="L416" s="92"/>
      <c r="M416" s="249"/>
      <c r="N416" s="250"/>
      <c r="O416" s="320" t="str">
        <f t="shared" si="54"/>
        <v xml:space="preserve"> </v>
      </c>
      <c r="P416" s="249" t="s">
        <v>316</v>
      </c>
      <c r="Q416" s="251" t="str">
        <f t="shared" si="53"/>
        <v xml:space="preserve"> </v>
      </c>
      <c r="R416" s="251" t="str">
        <f t="shared" si="55"/>
        <v xml:space="preserve"> </v>
      </c>
      <c r="S416" s="251" t="str">
        <f t="shared" si="56"/>
        <v xml:space="preserve"> </v>
      </c>
      <c r="T416" s="252"/>
      <c r="U416" s="309" t="s">
        <v>451</v>
      </c>
    </row>
    <row r="417" spans="1:21">
      <c r="A417" s="23"/>
      <c r="B417" s="13">
        <v>386</v>
      </c>
      <c r="C417" s="23"/>
      <c r="D417" s="24" t="str">
        <f t="shared" si="50"/>
        <v xml:space="preserve"> </v>
      </c>
      <c r="E417" s="14" t="str">
        <f t="shared" si="51"/>
        <v xml:space="preserve"> </v>
      </c>
      <c r="F417" s="15"/>
      <c r="G417" s="13"/>
      <c r="H417" s="45"/>
      <c r="I417" s="16" t="str">
        <f t="shared" si="52"/>
        <v xml:space="preserve"> </v>
      </c>
      <c r="J417" s="17"/>
      <c r="K417" s="17"/>
      <c r="L417" s="92"/>
      <c r="M417" s="249"/>
      <c r="N417" s="250"/>
      <c r="O417" s="320" t="str">
        <f t="shared" si="54"/>
        <v xml:space="preserve"> </v>
      </c>
      <c r="P417" s="249" t="s">
        <v>316</v>
      </c>
      <c r="Q417" s="251" t="str">
        <f t="shared" si="53"/>
        <v xml:space="preserve"> </v>
      </c>
      <c r="R417" s="251" t="str">
        <f t="shared" si="55"/>
        <v xml:space="preserve"> </v>
      </c>
      <c r="S417" s="251" t="str">
        <f t="shared" si="56"/>
        <v xml:space="preserve"> </v>
      </c>
      <c r="T417" s="252"/>
      <c r="U417" s="309" t="s">
        <v>451</v>
      </c>
    </row>
    <row r="418" spans="1:21">
      <c r="A418" s="23"/>
      <c r="B418" s="13">
        <v>387</v>
      </c>
      <c r="C418" s="23"/>
      <c r="D418" s="24" t="str">
        <f t="shared" si="50"/>
        <v xml:space="preserve"> </v>
      </c>
      <c r="E418" s="14" t="str">
        <f t="shared" si="51"/>
        <v xml:space="preserve"> </v>
      </c>
      <c r="F418" s="15"/>
      <c r="G418" s="13"/>
      <c r="H418" s="45"/>
      <c r="I418" s="16" t="str">
        <f t="shared" si="52"/>
        <v xml:space="preserve"> </v>
      </c>
      <c r="J418" s="17"/>
      <c r="K418" s="17"/>
      <c r="L418" s="92"/>
      <c r="M418" s="249"/>
      <c r="N418" s="250"/>
      <c r="O418" s="320" t="str">
        <f t="shared" si="54"/>
        <v xml:space="preserve"> </v>
      </c>
      <c r="P418" s="249" t="s">
        <v>316</v>
      </c>
      <c r="Q418" s="251" t="str">
        <f t="shared" si="53"/>
        <v xml:space="preserve"> </v>
      </c>
      <c r="R418" s="251" t="str">
        <f t="shared" si="55"/>
        <v xml:space="preserve"> </v>
      </c>
      <c r="S418" s="251" t="str">
        <f t="shared" si="56"/>
        <v xml:space="preserve"> </v>
      </c>
      <c r="T418" s="252"/>
      <c r="U418" s="309" t="s">
        <v>451</v>
      </c>
    </row>
    <row r="419" spans="1:21">
      <c r="A419" s="23"/>
      <c r="B419" s="13">
        <v>388</v>
      </c>
      <c r="C419" s="23"/>
      <c r="D419" s="24" t="str">
        <f t="shared" si="50"/>
        <v xml:space="preserve"> </v>
      </c>
      <c r="E419" s="14" t="str">
        <f t="shared" si="51"/>
        <v xml:space="preserve"> </v>
      </c>
      <c r="F419" s="15"/>
      <c r="G419" s="13"/>
      <c r="H419" s="45"/>
      <c r="I419" s="16" t="str">
        <f t="shared" si="52"/>
        <v xml:space="preserve"> </v>
      </c>
      <c r="J419" s="17"/>
      <c r="K419" s="17"/>
      <c r="L419" s="92"/>
      <c r="M419" s="249"/>
      <c r="N419" s="250"/>
      <c r="O419" s="320" t="str">
        <f t="shared" si="54"/>
        <v xml:space="preserve"> </v>
      </c>
      <c r="P419" s="249" t="s">
        <v>316</v>
      </c>
      <c r="Q419" s="251" t="str">
        <f t="shared" si="53"/>
        <v xml:space="preserve"> </v>
      </c>
      <c r="R419" s="251" t="str">
        <f t="shared" si="55"/>
        <v xml:space="preserve"> </v>
      </c>
      <c r="S419" s="251" t="str">
        <f t="shared" si="56"/>
        <v xml:space="preserve"> </v>
      </c>
      <c r="T419" s="252"/>
      <c r="U419" s="309" t="s">
        <v>451</v>
      </c>
    </row>
    <row r="420" spans="1:21">
      <c r="A420" s="23"/>
      <c r="B420" s="13">
        <v>389</v>
      </c>
      <c r="C420" s="23"/>
      <c r="D420" s="24" t="str">
        <f t="shared" ref="D420:D483" si="57">IFERROR(VLOOKUP(C420,DATOS,4,FALSE)," ")</f>
        <v xml:space="preserve"> </v>
      </c>
      <c r="E420" s="14" t="str">
        <f t="shared" ref="E420:E483" si="58">IFERROR(VLOOKUP(C420,DATOS,3,FALSE)," ")</f>
        <v xml:space="preserve"> </v>
      </c>
      <c r="F420" s="15"/>
      <c r="G420" s="13"/>
      <c r="H420" s="45"/>
      <c r="I420" s="16" t="str">
        <f t="shared" ref="I420:I483" si="59">IFERROR(VLOOKUP(C420,DATOS,5,FALSE)," ")</f>
        <v xml:space="preserve"> </v>
      </c>
      <c r="J420" s="17"/>
      <c r="K420" s="17"/>
      <c r="L420" s="92"/>
      <c r="M420" s="249"/>
      <c r="N420" s="250"/>
      <c r="O420" s="320" t="str">
        <f t="shared" si="54"/>
        <v xml:space="preserve"> </v>
      </c>
      <c r="P420" s="249" t="s">
        <v>316</v>
      </c>
      <c r="Q420" s="251" t="str">
        <f t="shared" ref="Q420:Q483" si="60">IFERROR(VLOOKUP(C420,DATOS,10,FALSE)," ")</f>
        <v xml:space="preserve"> </v>
      </c>
      <c r="R420" s="251" t="str">
        <f t="shared" si="55"/>
        <v xml:space="preserve"> </v>
      </c>
      <c r="S420" s="251" t="str">
        <f t="shared" si="56"/>
        <v xml:space="preserve"> </v>
      </c>
      <c r="T420" s="252"/>
      <c r="U420" s="309" t="s">
        <v>451</v>
      </c>
    </row>
    <row r="421" spans="1:21">
      <c r="A421" s="23"/>
      <c r="B421" s="13">
        <v>390</v>
      </c>
      <c r="C421" s="23"/>
      <c r="D421" s="24" t="str">
        <f t="shared" si="57"/>
        <v xml:space="preserve"> </v>
      </c>
      <c r="E421" s="14" t="str">
        <f t="shared" si="58"/>
        <v xml:space="preserve"> </v>
      </c>
      <c r="F421" s="15"/>
      <c r="G421" s="13"/>
      <c r="H421" s="45"/>
      <c r="I421" s="16" t="str">
        <f t="shared" si="59"/>
        <v xml:space="preserve"> </v>
      </c>
      <c r="J421" s="17"/>
      <c r="K421" s="17"/>
      <c r="L421" s="92"/>
      <c r="M421" s="249"/>
      <c r="N421" s="250"/>
      <c r="O421" s="320" t="str">
        <f t="shared" si="54"/>
        <v xml:space="preserve"> </v>
      </c>
      <c r="P421" s="249" t="s">
        <v>316</v>
      </c>
      <c r="Q421" s="251" t="str">
        <f t="shared" si="60"/>
        <v xml:space="preserve"> </v>
      </c>
      <c r="R421" s="251" t="str">
        <f t="shared" si="55"/>
        <v xml:space="preserve"> </v>
      </c>
      <c r="S421" s="251" t="str">
        <f t="shared" si="56"/>
        <v xml:space="preserve"> </v>
      </c>
      <c r="T421" s="252"/>
      <c r="U421" s="309" t="s">
        <v>451</v>
      </c>
    </row>
    <row r="422" spans="1:21">
      <c r="A422" s="23"/>
      <c r="B422" s="13">
        <v>391</v>
      </c>
      <c r="C422" s="23"/>
      <c r="D422" s="24" t="str">
        <f t="shared" si="57"/>
        <v xml:space="preserve"> </v>
      </c>
      <c r="E422" s="14" t="str">
        <f t="shared" si="58"/>
        <v xml:space="preserve"> </v>
      </c>
      <c r="F422" s="15"/>
      <c r="G422" s="13"/>
      <c r="H422" s="45"/>
      <c r="I422" s="16" t="str">
        <f t="shared" si="59"/>
        <v xml:space="preserve"> </v>
      </c>
      <c r="J422" s="17"/>
      <c r="K422" s="17"/>
      <c r="L422" s="92"/>
      <c r="M422" s="249"/>
      <c r="N422" s="250"/>
      <c r="O422" s="320" t="str">
        <f t="shared" si="54"/>
        <v xml:space="preserve"> </v>
      </c>
      <c r="P422" s="249" t="s">
        <v>316</v>
      </c>
      <c r="Q422" s="251" t="str">
        <f t="shared" si="60"/>
        <v xml:space="preserve"> </v>
      </c>
      <c r="R422" s="251" t="str">
        <f t="shared" si="55"/>
        <v xml:space="preserve"> </v>
      </c>
      <c r="S422" s="251" t="str">
        <f t="shared" si="56"/>
        <v xml:space="preserve"> </v>
      </c>
      <c r="T422" s="252"/>
      <c r="U422" s="309" t="s">
        <v>451</v>
      </c>
    </row>
    <row r="423" spans="1:21">
      <c r="A423" s="23"/>
      <c r="B423" s="13">
        <v>392</v>
      </c>
      <c r="C423" s="23"/>
      <c r="D423" s="24" t="str">
        <f t="shared" si="57"/>
        <v xml:space="preserve"> </v>
      </c>
      <c r="E423" s="14" t="str">
        <f t="shared" si="58"/>
        <v xml:space="preserve"> </v>
      </c>
      <c r="F423" s="15"/>
      <c r="G423" s="13"/>
      <c r="H423" s="45"/>
      <c r="I423" s="16" t="str">
        <f t="shared" si="59"/>
        <v xml:space="preserve"> </v>
      </c>
      <c r="J423" s="17"/>
      <c r="K423" s="17"/>
      <c r="L423" s="92"/>
      <c r="M423" s="249"/>
      <c r="N423" s="250"/>
      <c r="O423" s="320" t="str">
        <f t="shared" si="54"/>
        <v xml:space="preserve"> </v>
      </c>
      <c r="P423" s="249" t="s">
        <v>316</v>
      </c>
      <c r="Q423" s="251" t="str">
        <f t="shared" si="60"/>
        <v xml:space="preserve"> </v>
      </c>
      <c r="R423" s="251" t="str">
        <f t="shared" si="55"/>
        <v xml:space="preserve"> </v>
      </c>
      <c r="S423" s="251" t="str">
        <f t="shared" si="56"/>
        <v xml:space="preserve"> </v>
      </c>
      <c r="T423" s="252"/>
      <c r="U423" s="309" t="s">
        <v>451</v>
      </c>
    </row>
    <row r="424" spans="1:21">
      <c r="A424" s="23"/>
      <c r="B424" s="13">
        <v>393</v>
      </c>
      <c r="C424" s="23"/>
      <c r="D424" s="24" t="str">
        <f t="shared" si="57"/>
        <v xml:space="preserve"> </v>
      </c>
      <c r="E424" s="14" t="str">
        <f t="shared" si="58"/>
        <v xml:space="preserve"> </v>
      </c>
      <c r="F424" s="15"/>
      <c r="G424" s="13"/>
      <c r="H424" s="45"/>
      <c r="I424" s="16" t="str">
        <f t="shared" si="59"/>
        <v xml:space="preserve"> </v>
      </c>
      <c r="J424" s="17"/>
      <c r="K424" s="17"/>
      <c r="L424" s="92"/>
      <c r="M424" s="249"/>
      <c r="N424" s="250"/>
      <c r="O424" s="320" t="str">
        <f t="shared" si="54"/>
        <v xml:space="preserve"> </v>
      </c>
      <c r="P424" s="249" t="s">
        <v>316</v>
      </c>
      <c r="Q424" s="251" t="str">
        <f t="shared" si="60"/>
        <v xml:space="preserve"> </v>
      </c>
      <c r="R424" s="251" t="str">
        <f t="shared" si="55"/>
        <v xml:space="preserve"> </v>
      </c>
      <c r="S424" s="251" t="str">
        <f t="shared" si="56"/>
        <v xml:space="preserve"> </v>
      </c>
      <c r="T424" s="252"/>
      <c r="U424" s="309" t="s">
        <v>451</v>
      </c>
    </row>
    <row r="425" spans="1:21">
      <c r="A425" s="23"/>
      <c r="B425" s="13">
        <v>394</v>
      </c>
      <c r="C425" s="23"/>
      <c r="D425" s="24" t="str">
        <f t="shared" si="57"/>
        <v xml:space="preserve"> </v>
      </c>
      <c r="E425" s="14" t="str">
        <f t="shared" si="58"/>
        <v xml:space="preserve"> </v>
      </c>
      <c r="F425" s="15"/>
      <c r="G425" s="13"/>
      <c r="H425" s="45"/>
      <c r="I425" s="16" t="str">
        <f t="shared" si="59"/>
        <v xml:space="preserve"> </v>
      </c>
      <c r="J425" s="17"/>
      <c r="K425" s="17"/>
      <c r="L425" s="92"/>
      <c r="M425" s="249"/>
      <c r="N425" s="250"/>
      <c r="O425" s="320" t="str">
        <f t="shared" si="54"/>
        <v xml:space="preserve"> </v>
      </c>
      <c r="P425" s="249" t="s">
        <v>316</v>
      </c>
      <c r="Q425" s="251" t="str">
        <f t="shared" si="60"/>
        <v xml:space="preserve"> </v>
      </c>
      <c r="R425" s="251" t="str">
        <f t="shared" si="55"/>
        <v xml:space="preserve"> </v>
      </c>
      <c r="S425" s="251" t="str">
        <f t="shared" si="56"/>
        <v xml:space="preserve"> </v>
      </c>
      <c r="T425" s="252"/>
      <c r="U425" s="309" t="s">
        <v>451</v>
      </c>
    </row>
    <row r="426" spans="1:21">
      <c r="A426" s="23"/>
      <c r="B426" s="13">
        <v>395</v>
      </c>
      <c r="C426" s="23"/>
      <c r="D426" s="24" t="str">
        <f t="shared" si="57"/>
        <v xml:space="preserve"> </v>
      </c>
      <c r="E426" s="14" t="str">
        <f t="shared" si="58"/>
        <v xml:space="preserve"> </v>
      </c>
      <c r="F426" s="15"/>
      <c r="G426" s="13"/>
      <c r="H426" s="45"/>
      <c r="I426" s="16" t="str">
        <f t="shared" si="59"/>
        <v xml:space="preserve"> </v>
      </c>
      <c r="J426" s="17"/>
      <c r="K426" s="17"/>
      <c r="L426" s="92"/>
      <c r="M426" s="249"/>
      <c r="N426" s="250"/>
      <c r="O426" s="320" t="str">
        <f t="shared" si="54"/>
        <v xml:space="preserve"> </v>
      </c>
      <c r="P426" s="249" t="s">
        <v>316</v>
      </c>
      <c r="Q426" s="251" t="str">
        <f t="shared" si="60"/>
        <v xml:space="preserve"> </v>
      </c>
      <c r="R426" s="251" t="str">
        <f t="shared" si="55"/>
        <v xml:space="preserve"> </v>
      </c>
      <c r="S426" s="251" t="str">
        <f t="shared" si="56"/>
        <v xml:space="preserve"> </v>
      </c>
      <c r="T426" s="252"/>
      <c r="U426" s="309" t="s">
        <v>451</v>
      </c>
    </row>
    <row r="427" spans="1:21">
      <c r="A427" s="23"/>
      <c r="B427" s="13">
        <v>396</v>
      </c>
      <c r="C427" s="23"/>
      <c r="D427" s="24" t="str">
        <f t="shared" si="57"/>
        <v xml:space="preserve"> </v>
      </c>
      <c r="E427" s="14" t="str">
        <f t="shared" si="58"/>
        <v xml:space="preserve"> </v>
      </c>
      <c r="F427" s="15"/>
      <c r="G427" s="13"/>
      <c r="H427" s="45"/>
      <c r="I427" s="16" t="str">
        <f t="shared" si="59"/>
        <v xml:space="preserve"> </v>
      </c>
      <c r="J427" s="17"/>
      <c r="K427" s="17"/>
      <c r="L427" s="92"/>
      <c r="M427" s="249"/>
      <c r="N427" s="250"/>
      <c r="O427" s="320" t="str">
        <f t="shared" si="54"/>
        <v xml:space="preserve"> </v>
      </c>
      <c r="P427" s="249" t="s">
        <v>316</v>
      </c>
      <c r="Q427" s="251" t="str">
        <f t="shared" si="60"/>
        <v xml:space="preserve"> </v>
      </c>
      <c r="R427" s="251" t="str">
        <f t="shared" si="55"/>
        <v xml:space="preserve"> </v>
      </c>
      <c r="S427" s="251" t="str">
        <f t="shared" si="56"/>
        <v xml:space="preserve"> </v>
      </c>
      <c r="T427" s="252"/>
      <c r="U427" s="309" t="s">
        <v>451</v>
      </c>
    </row>
    <row r="428" spans="1:21">
      <c r="A428" s="23"/>
      <c r="B428" s="13">
        <v>397</v>
      </c>
      <c r="C428" s="23"/>
      <c r="D428" s="24" t="str">
        <f t="shared" si="57"/>
        <v xml:space="preserve"> </v>
      </c>
      <c r="E428" s="14" t="str">
        <f t="shared" si="58"/>
        <v xml:space="preserve"> </v>
      </c>
      <c r="F428" s="15"/>
      <c r="G428" s="13"/>
      <c r="H428" s="45"/>
      <c r="I428" s="16" t="str">
        <f t="shared" si="59"/>
        <v xml:space="preserve"> </v>
      </c>
      <c r="J428" s="17"/>
      <c r="K428" s="17"/>
      <c r="L428" s="92"/>
      <c r="M428" s="249"/>
      <c r="N428" s="250"/>
      <c r="O428" s="320" t="str">
        <f t="shared" si="54"/>
        <v xml:space="preserve"> </v>
      </c>
      <c r="P428" s="249" t="s">
        <v>316</v>
      </c>
      <c r="Q428" s="251" t="str">
        <f t="shared" si="60"/>
        <v xml:space="preserve"> </v>
      </c>
      <c r="R428" s="251" t="str">
        <f t="shared" si="55"/>
        <v xml:space="preserve"> </v>
      </c>
      <c r="S428" s="251" t="str">
        <f t="shared" si="56"/>
        <v xml:space="preserve"> </v>
      </c>
      <c r="T428" s="252"/>
      <c r="U428" s="309" t="s">
        <v>451</v>
      </c>
    </row>
    <row r="429" spans="1:21">
      <c r="A429" s="23"/>
      <c r="B429" s="13">
        <v>398</v>
      </c>
      <c r="C429" s="23"/>
      <c r="D429" s="24" t="str">
        <f t="shared" si="57"/>
        <v xml:space="preserve"> </v>
      </c>
      <c r="E429" s="14" t="str">
        <f t="shared" si="58"/>
        <v xml:space="preserve"> </v>
      </c>
      <c r="F429" s="15"/>
      <c r="G429" s="13"/>
      <c r="H429" s="45"/>
      <c r="I429" s="16" t="str">
        <f t="shared" si="59"/>
        <v xml:space="preserve"> </v>
      </c>
      <c r="J429" s="17"/>
      <c r="K429" s="17"/>
      <c r="L429" s="92"/>
      <c r="M429" s="249"/>
      <c r="N429" s="250"/>
      <c r="O429" s="320" t="str">
        <f t="shared" si="54"/>
        <v xml:space="preserve"> </v>
      </c>
      <c r="P429" s="249" t="s">
        <v>316</v>
      </c>
      <c r="Q429" s="251" t="str">
        <f t="shared" si="60"/>
        <v xml:space="preserve"> </v>
      </c>
      <c r="R429" s="251" t="str">
        <f t="shared" si="55"/>
        <v xml:space="preserve"> </v>
      </c>
      <c r="S429" s="251" t="str">
        <f t="shared" si="56"/>
        <v xml:space="preserve"> </v>
      </c>
      <c r="T429" s="252"/>
      <c r="U429" s="309" t="s">
        <v>451</v>
      </c>
    </row>
    <row r="430" spans="1:21">
      <c r="A430" s="23"/>
      <c r="B430" s="13">
        <v>399</v>
      </c>
      <c r="C430" s="23"/>
      <c r="D430" s="24" t="str">
        <f t="shared" si="57"/>
        <v xml:space="preserve"> </v>
      </c>
      <c r="E430" s="14" t="str">
        <f t="shared" si="58"/>
        <v xml:space="preserve"> </v>
      </c>
      <c r="F430" s="15"/>
      <c r="G430" s="13"/>
      <c r="H430" s="45"/>
      <c r="I430" s="16" t="str">
        <f t="shared" si="59"/>
        <v xml:space="preserve"> </v>
      </c>
      <c r="J430" s="17"/>
      <c r="K430" s="17"/>
      <c r="L430" s="92"/>
      <c r="M430" s="249"/>
      <c r="N430" s="250"/>
      <c r="O430" s="320" t="str">
        <f t="shared" si="54"/>
        <v xml:space="preserve"> </v>
      </c>
      <c r="P430" s="249" t="s">
        <v>316</v>
      </c>
      <c r="Q430" s="251" t="str">
        <f t="shared" si="60"/>
        <v xml:space="preserve"> </v>
      </c>
      <c r="R430" s="251" t="str">
        <f t="shared" si="55"/>
        <v xml:space="preserve"> </v>
      </c>
      <c r="S430" s="251" t="str">
        <f t="shared" si="56"/>
        <v xml:space="preserve"> </v>
      </c>
      <c r="T430" s="252"/>
      <c r="U430" s="309" t="s">
        <v>451</v>
      </c>
    </row>
    <row r="431" spans="1:21">
      <c r="A431" s="23"/>
      <c r="B431" s="13">
        <v>400</v>
      </c>
      <c r="C431" s="23"/>
      <c r="D431" s="24" t="str">
        <f t="shared" si="57"/>
        <v xml:space="preserve"> </v>
      </c>
      <c r="E431" s="14" t="str">
        <f t="shared" si="58"/>
        <v xml:space="preserve"> </v>
      </c>
      <c r="F431" s="15"/>
      <c r="G431" s="13"/>
      <c r="H431" s="45"/>
      <c r="I431" s="16" t="str">
        <f t="shared" si="59"/>
        <v xml:space="preserve"> </v>
      </c>
      <c r="J431" s="17"/>
      <c r="K431" s="17"/>
      <c r="L431" s="92"/>
      <c r="M431" s="249"/>
      <c r="N431" s="250"/>
      <c r="O431" s="320" t="str">
        <f t="shared" si="54"/>
        <v xml:space="preserve"> </v>
      </c>
      <c r="P431" s="249" t="s">
        <v>316</v>
      </c>
      <c r="Q431" s="251" t="str">
        <f t="shared" si="60"/>
        <v xml:space="preserve"> </v>
      </c>
      <c r="R431" s="251" t="str">
        <f t="shared" si="55"/>
        <v xml:space="preserve"> </v>
      </c>
      <c r="S431" s="251" t="str">
        <f t="shared" si="56"/>
        <v xml:space="preserve"> </v>
      </c>
      <c r="T431" s="252"/>
      <c r="U431" s="309" t="s">
        <v>451</v>
      </c>
    </row>
    <row r="432" spans="1:21">
      <c r="A432" s="23"/>
      <c r="B432" s="13">
        <v>401</v>
      </c>
      <c r="C432" s="23"/>
      <c r="D432" s="24" t="str">
        <f t="shared" si="57"/>
        <v xml:space="preserve"> </v>
      </c>
      <c r="E432" s="14" t="str">
        <f t="shared" si="58"/>
        <v xml:space="preserve"> </v>
      </c>
      <c r="F432" s="15"/>
      <c r="G432" s="13"/>
      <c r="H432" s="45"/>
      <c r="I432" s="16" t="str">
        <f t="shared" si="59"/>
        <v xml:space="preserve"> </v>
      </c>
      <c r="J432" s="17"/>
      <c r="K432" s="17"/>
      <c r="L432" s="92"/>
      <c r="M432" s="249"/>
      <c r="N432" s="250"/>
      <c r="O432" s="320" t="str">
        <f t="shared" si="54"/>
        <v xml:space="preserve"> </v>
      </c>
      <c r="P432" s="249" t="s">
        <v>316</v>
      </c>
      <c r="Q432" s="251" t="str">
        <f t="shared" si="60"/>
        <v xml:space="preserve"> </v>
      </c>
      <c r="R432" s="251" t="str">
        <f t="shared" si="55"/>
        <v xml:space="preserve"> </v>
      </c>
      <c r="S432" s="251" t="str">
        <f t="shared" si="56"/>
        <v xml:space="preserve"> </v>
      </c>
      <c r="T432" s="252"/>
      <c r="U432" s="309" t="s">
        <v>451</v>
      </c>
    </row>
    <row r="433" spans="1:21">
      <c r="A433" s="23"/>
      <c r="B433" s="13">
        <v>402</v>
      </c>
      <c r="C433" s="23"/>
      <c r="D433" s="24" t="str">
        <f t="shared" si="57"/>
        <v xml:space="preserve"> </v>
      </c>
      <c r="E433" s="14" t="str">
        <f t="shared" si="58"/>
        <v xml:space="preserve"> </v>
      </c>
      <c r="F433" s="15"/>
      <c r="G433" s="13"/>
      <c r="H433" s="45"/>
      <c r="I433" s="16" t="str">
        <f t="shared" si="59"/>
        <v xml:space="preserve"> </v>
      </c>
      <c r="J433" s="17"/>
      <c r="K433" s="17"/>
      <c r="L433" s="92"/>
      <c r="M433" s="249"/>
      <c r="N433" s="250"/>
      <c r="O433" s="320" t="str">
        <f t="shared" si="54"/>
        <v xml:space="preserve"> </v>
      </c>
      <c r="P433" s="249" t="s">
        <v>316</v>
      </c>
      <c r="Q433" s="251" t="str">
        <f t="shared" si="60"/>
        <v xml:space="preserve"> </v>
      </c>
      <c r="R433" s="251" t="str">
        <f t="shared" si="55"/>
        <v xml:space="preserve"> </v>
      </c>
      <c r="S433" s="251" t="str">
        <f t="shared" si="56"/>
        <v xml:space="preserve"> </v>
      </c>
      <c r="T433" s="252"/>
      <c r="U433" s="309" t="s">
        <v>451</v>
      </c>
    </row>
    <row r="434" spans="1:21">
      <c r="A434" s="23"/>
      <c r="B434" s="13">
        <v>403</v>
      </c>
      <c r="C434" s="23"/>
      <c r="D434" s="24" t="str">
        <f t="shared" si="57"/>
        <v xml:space="preserve"> </v>
      </c>
      <c r="E434" s="14" t="str">
        <f t="shared" si="58"/>
        <v xml:space="preserve"> </v>
      </c>
      <c r="F434" s="15"/>
      <c r="G434" s="13"/>
      <c r="H434" s="45"/>
      <c r="I434" s="16" t="str">
        <f t="shared" si="59"/>
        <v xml:space="preserve"> </v>
      </c>
      <c r="J434" s="17"/>
      <c r="K434" s="17"/>
      <c r="L434" s="92"/>
      <c r="M434" s="249"/>
      <c r="N434" s="250"/>
      <c r="O434" s="320" t="str">
        <f t="shared" si="54"/>
        <v xml:space="preserve"> </v>
      </c>
      <c r="P434" s="249" t="s">
        <v>316</v>
      </c>
      <c r="Q434" s="251" t="str">
        <f t="shared" si="60"/>
        <v xml:space="preserve"> </v>
      </c>
      <c r="R434" s="251" t="str">
        <f t="shared" si="55"/>
        <v xml:space="preserve"> </v>
      </c>
      <c r="S434" s="251" t="str">
        <f t="shared" si="56"/>
        <v xml:space="preserve"> </v>
      </c>
      <c r="T434" s="252"/>
      <c r="U434" s="309" t="s">
        <v>451</v>
      </c>
    </row>
    <row r="435" spans="1:21">
      <c r="A435" s="23"/>
      <c r="B435" s="13">
        <v>404</v>
      </c>
      <c r="C435" s="23"/>
      <c r="D435" s="24" t="str">
        <f t="shared" si="57"/>
        <v xml:space="preserve"> </v>
      </c>
      <c r="E435" s="14" t="str">
        <f t="shared" si="58"/>
        <v xml:space="preserve"> </v>
      </c>
      <c r="F435" s="15"/>
      <c r="G435" s="13"/>
      <c r="H435" s="45"/>
      <c r="I435" s="16" t="str">
        <f t="shared" si="59"/>
        <v xml:space="preserve"> </v>
      </c>
      <c r="J435" s="17"/>
      <c r="K435" s="17"/>
      <c r="L435" s="92"/>
      <c r="M435" s="249"/>
      <c r="N435" s="250"/>
      <c r="O435" s="320" t="str">
        <f t="shared" si="54"/>
        <v xml:space="preserve"> </v>
      </c>
      <c r="P435" s="249" t="s">
        <v>316</v>
      </c>
      <c r="Q435" s="251" t="str">
        <f t="shared" si="60"/>
        <v xml:space="preserve"> </v>
      </c>
      <c r="R435" s="251" t="str">
        <f t="shared" si="55"/>
        <v xml:space="preserve"> </v>
      </c>
      <c r="S435" s="251" t="str">
        <f t="shared" si="56"/>
        <v xml:space="preserve"> </v>
      </c>
      <c r="T435" s="252"/>
      <c r="U435" s="309" t="s">
        <v>451</v>
      </c>
    </row>
    <row r="436" spans="1:21">
      <c r="A436" s="23"/>
      <c r="B436" s="13">
        <v>405</v>
      </c>
      <c r="C436" s="23"/>
      <c r="D436" s="24" t="str">
        <f t="shared" si="57"/>
        <v xml:space="preserve"> </v>
      </c>
      <c r="E436" s="14" t="str">
        <f t="shared" si="58"/>
        <v xml:space="preserve"> </v>
      </c>
      <c r="F436" s="15"/>
      <c r="G436" s="13"/>
      <c r="H436" s="45"/>
      <c r="I436" s="16" t="str">
        <f t="shared" si="59"/>
        <v xml:space="preserve"> </v>
      </c>
      <c r="J436" s="17"/>
      <c r="K436" s="17"/>
      <c r="L436" s="92"/>
      <c r="M436" s="249"/>
      <c r="N436" s="250"/>
      <c r="O436" s="320" t="str">
        <f t="shared" si="54"/>
        <v xml:space="preserve"> </v>
      </c>
      <c r="P436" s="249" t="s">
        <v>316</v>
      </c>
      <c r="Q436" s="251" t="str">
        <f t="shared" si="60"/>
        <v xml:space="preserve"> </v>
      </c>
      <c r="R436" s="251" t="str">
        <f t="shared" si="55"/>
        <v xml:space="preserve"> </v>
      </c>
      <c r="S436" s="251" t="str">
        <f t="shared" si="56"/>
        <v xml:space="preserve"> </v>
      </c>
      <c r="T436" s="252"/>
      <c r="U436" s="309" t="s">
        <v>451</v>
      </c>
    </row>
    <row r="437" spans="1:21">
      <c r="A437" s="23"/>
      <c r="B437" s="13">
        <v>406</v>
      </c>
      <c r="C437" s="23"/>
      <c r="D437" s="24" t="str">
        <f t="shared" si="57"/>
        <v xml:space="preserve"> </v>
      </c>
      <c r="E437" s="14" t="str">
        <f t="shared" si="58"/>
        <v xml:space="preserve"> </v>
      </c>
      <c r="F437" s="15"/>
      <c r="G437" s="13"/>
      <c r="H437" s="45"/>
      <c r="I437" s="16" t="str">
        <f t="shared" si="59"/>
        <v xml:space="preserve"> </v>
      </c>
      <c r="J437" s="17"/>
      <c r="K437" s="17"/>
      <c r="L437" s="92"/>
      <c r="M437" s="249"/>
      <c r="N437" s="250"/>
      <c r="O437" s="320" t="str">
        <f t="shared" si="54"/>
        <v xml:space="preserve"> </v>
      </c>
      <c r="P437" s="249" t="s">
        <v>316</v>
      </c>
      <c r="Q437" s="251" t="str">
        <f t="shared" si="60"/>
        <v xml:space="preserve"> </v>
      </c>
      <c r="R437" s="251" t="str">
        <f t="shared" si="55"/>
        <v xml:space="preserve"> </v>
      </c>
      <c r="S437" s="251" t="str">
        <f t="shared" si="56"/>
        <v xml:space="preserve"> </v>
      </c>
      <c r="T437" s="252"/>
      <c r="U437" s="309" t="s">
        <v>451</v>
      </c>
    </row>
    <row r="438" spans="1:21">
      <c r="A438" s="23"/>
      <c r="B438" s="13">
        <v>407</v>
      </c>
      <c r="C438" s="23"/>
      <c r="D438" s="24" t="str">
        <f t="shared" si="57"/>
        <v xml:space="preserve"> </v>
      </c>
      <c r="E438" s="14" t="str">
        <f t="shared" si="58"/>
        <v xml:space="preserve"> </v>
      </c>
      <c r="F438" s="15"/>
      <c r="G438" s="13"/>
      <c r="H438" s="45"/>
      <c r="I438" s="16" t="str">
        <f t="shared" si="59"/>
        <v xml:space="preserve"> </v>
      </c>
      <c r="J438" s="17"/>
      <c r="K438" s="17"/>
      <c r="L438" s="92"/>
      <c r="M438" s="249"/>
      <c r="N438" s="250"/>
      <c r="O438" s="320" t="str">
        <f t="shared" si="54"/>
        <v xml:space="preserve"> </v>
      </c>
      <c r="P438" s="249" t="s">
        <v>316</v>
      </c>
      <c r="Q438" s="251" t="str">
        <f t="shared" si="60"/>
        <v xml:space="preserve"> </v>
      </c>
      <c r="R438" s="251" t="str">
        <f t="shared" si="55"/>
        <v xml:space="preserve"> </v>
      </c>
      <c r="S438" s="251" t="str">
        <f t="shared" si="56"/>
        <v xml:space="preserve"> </v>
      </c>
      <c r="T438" s="252"/>
      <c r="U438" s="309" t="s">
        <v>451</v>
      </c>
    </row>
    <row r="439" spans="1:21">
      <c r="A439" s="23"/>
      <c r="B439" s="13">
        <v>408</v>
      </c>
      <c r="C439" s="23"/>
      <c r="D439" s="24" t="str">
        <f t="shared" si="57"/>
        <v xml:space="preserve"> </v>
      </c>
      <c r="E439" s="14" t="str">
        <f t="shared" si="58"/>
        <v xml:space="preserve"> </v>
      </c>
      <c r="F439" s="15"/>
      <c r="G439" s="13"/>
      <c r="H439" s="45"/>
      <c r="I439" s="16" t="str">
        <f t="shared" si="59"/>
        <v xml:space="preserve"> </v>
      </c>
      <c r="J439" s="17"/>
      <c r="K439" s="17"/>
      <c r="L439" s="92"/>
      <c r="M439" s="249"/>
      <c r="N439" s="250"/>
      <c r="O439" s="320" t="str">
        <f t="shared" si="54"/>
        <v xml:space="preserve"> </v>
      </c>
      <c r="P439" s="249" t="s">
        <v>316</v>
      </c>
      <c r="Q439" s="251" t="str">
        <f t="shared" si="60"/>
        <v xml:space="preserve"> </v>
      </c>
      <c r="R439" s="251" t="str">
        <f t="shared" si="55"/>
        <v xml:space="preserve"> </v>
      </c>
      <c r="S439" s="251" t="str">
        <f t="shared" si="56"/>
        <v xml:space="preserve"> </v>
      </c>
      <c r="T439" s="252"/>
      <c r="U439" s="309" t="s">
        <v>451</v>
      </c>
    </row>
    <row r="440" spans="1:21">
      <c r="A440" s="23"/>
      <c r="B440" s="13">
        <v>409</v>
      </c>
      <c r="C440" s="23"/>
      <c r="D440" s="24" t="str">
        <f t="shared" si="57"/>
        <v xml:space="preserve"> </v>
      </c>
      <c r="E440" s="14" t="str">
        <f t="shared" si="58"/>
        <v xml:space="preserve"> </v>
      </c>
      <c r="F440" s="15"/>
      <c r="G440" s="13"/>
      <c r="H440" s="45"/>
      <c r="I440" s="16" t="str">
        <f t="shared" si="59"/>
        <v xml:space="preserve"> </v>
      </c>
      <c r="J440" s="17"/>
      <c r="K440" s="17"/>
      <c r="L440" s="92"/>
      <c r="M440" s="249"/>
      <c r="N440" s="250"/>
      <c r="O440" s="320" t="str">
        <f t="shared" si="54"/>
        <v xml:space="preserve"> </v>
      </c>
      <c r="P440" s="249" t="s">
        <v>316</v>
      </c>
      <c r="Q440" s="251" t="str">
        <f t="shared" si="60"/>
        <v xml:space="preserve"> </v>
      </c>
      <c r="R440" s="251" t="str">
        <f t="shared" si="55"/>
        <v xml:space="preserve"> </v>
      </c>
      <c r="S440" s="251" t="str">
        <f t="shared" si="56"/>
        <v xml:space="preserve"> </v>
      </c>
      <c r="T440" s="252"/>
      <c r="U440" s="309" t="s">
        <v>451</v>
      </c>
    </row>
    <row r="441" spans="1:21">
      <c r="A441" s="23"/>
      <c r="B441" s="13">
        <v>410</v>
      </c>
      <c r="C441" s="23"/>
      <c r="D441" s="24" t="str">
        <f t="shared" si="57"/>
        <v xml:space="preserve"> </v>
      </c>
      <c r="E441" s="14" t="str">
        <f t="shared" si="58"/>
        <v xml:space="preserve"> </v>
      </c>
      <c r="F441" s="15"/>
      <c r="G441" s="13"/>
      <c r="H441" s="45"/>
      <c r="I441" s="16" t="str">
        <f t="shared" si="59"/>
        <v xml:space="preserve"> </v>
      </c>
      <c r="J441" s="17"/>
      <c r="K441" s="17"/>
      <c r="L441" s="92"/>
      <c r="M441" s="249"/>
      <c r="N441" s="250"/>
      <c r="O441" s="320" t="str">
        <f t="shared" si="54"/>
        <v xml:space="preserve"> </v>
      </c>
      <c r="P441" s="249" t="s">
        <v>316</v>
      </c>
      <c r="Q441" s="251" t="str">
        <f t="shared" si="60"/>
        <v xml:space="preserve"> </v>
      </c>
      <c r="R441" s="251" t="str">
        <f t="shared" si="55"/>
        <v xml:space="preserve"> </v>
      </c>
      <c r="S441" s="251" t="str">
        <f t="shared" si="56"/>
        <v xml:space="preserve"> </v>
      </c>
      <c r="T441" s="252"/>
      <c r="U441" s="309" t="s">
        <v>451</v>
      </c>
    </row>
    <row r="442" spans="1:21">
      <c r="A442" s="23"/>
      <c r="B442" s="13">
        <v>411</v>
      </c>
      <c r="C442" s="23"/>
      <c r="D442" s="24" t="str">
        <f t="shared" si="57"/>
        <v xml:space="preserve"> </v>
      </c>
      <c r="E442" s="14" t="str">
        <f t="shared" si="58"/>
        <v xml:space="preserve"> </v>
      </c>
      <c r="F442" s="15"/>
      <c r="G442" s="13"/>
      <c r="H442" s="45"/>
      <c r="I442" s="16" t="str">
        <f t="shared" si="59"/>
        <v xml:space="preserve"> </v>
      </c>
      <c r="J442" s="17"/>
      <c r="K442" s="17"/>
      <c r="L442" s="92"/>
      <c r="M442" s="249"/>
      <c r="N442" s="250"/>
      <c r="O442" s="320" t="str">
        <f t="shared" si="54"/>
        <v xml:space="preserve"> </v>
      </c>
      <c r="P442" s="249" t="s">
        <v>316</v>
      </c>
      <c r="Q442" s="251" t="str">
        <f t="shared" si="60"/>
        <v xml:space="preserve"> </v>
      </c>
      <c r="R442" s="251" t="str">
        <f t="shared" si="55"/>
        <v xml:space="preserve"> </v>
      </c>
      <c r="S442" s="251" t="str">
        <f t="shared" si="56"/>
        <v xml:space="preserve"> </v>
      </c>
      <c r="T442" s="252"/>
      <c r="U442" s="309" t="s">
        <v>451</v>
      </c>
    </row>
    <row r="443" spans="1:21">
      <c r="A443" s="23"/>
      <c r="B443" s="13">
        <v>412</v>
      </c>
      <c r="C443" s="23"/>
      <c r="D443" s="24" t="str">
        <f t="shared" si="57"/>
        <v xml:space="preserve"> </v>
      </c>
      <c r="E443" s="14" t="str">
        <f t="shared" si="58"/>
        <v xml:space="preserve"> </v>
      </c>
      <c r="F443" s="15"/>
      <c r="G443" s="13"/>
      <c r="H443" s="45"/>
      <c r="I443" s="16" t="str">
        <f t="shared" si="59"/>
        <v xml:space="preserve"> </v>
      </c>
      <c r="J443" s="17"/>
      <c r="K443" s="17"/>
      <c r="L443" s="92"/>
      <c r="M443" s="249"/>
      <c r="N443" s="250"/>
      <c r="O443" s="320" t="str">
        <f t="shared" si="54"/>
        <v xml:space="preserve"> </v>
      </c>
      <c r="P443" s="249" t="s">
        <v>316</v>
      </c>
      <c r="Q443" s="251" t="str">
        <f t="shared" si="60"/>
        <v xml:space="preserve"> </v>
      </c>
      <c r="R443" s="251" t="str">
        <f t="shared" si="55"/>
        <v xml:space="preserve"> </v>
      </c>
      <c r="S443" s="251" t="str">
        <f t="shared" si="56"/>
        <v xml:space="preserve"> </v>
      </c>
      <c r="T443" s="252"/>
      <c r="U443" s="309" t="s">
        <v>451</v>
      </c>
    </row>
    <row r="444" spans="1:21">
      <c r="A444" s="23"/>
      <c r="B444" s="13">
        <v>413</v>
      </c>
      <c r="C444" s="23"/>
      <c r="D444" s="24" t="str">
        <f t="shared" si="57"/>
        <v xml:space="preserve"> </v>
      </c>
      <c r="E444" s="14" t="str">
        <f t="shared" si="58"/>
        <v xml:space="preserve"> </v>
      </c>
      <c r="F444" s="15"/>
      <c r="G444" s="13"/>
      <c r="H444" s="45"/>
      <c r="I444" s="16" t="str">
        <f t="shared" si="59"/>
        <v xml:space="preserve"> </v>
      </c>
      <c r="J444" s="17"/>
      <c r="K444" s="17"/>
      <c r="L444" s="92"/>
      <c r="M444" s="249"/>
      <c r="N444" s="250"/>
      <c r="O444" s="320" t="str">
        <f t="shared" si="54"/>
        <v xml:space="preserve"> </v>
      </c>
      <c r="P444" s="249" t="s">
        <v>316</v>
      </c>
      <c r="Q444" s="251" t="str">
        <f t="shared" si="60"/>
        <v xml:space="preserve"> </v>
      </c>
      <c r="R444" s="251" t="str">
        <f t="shared" si="55"/>
        <v xml:space="preserve"> </v>
      </c>
      <c r="S444" s="251" t="str">
        <f t="shared" si="56"/>
        <v xml:space="preserve"> </v>
      </c>
      <c r="T444" s="252"/>
      <c r="U444" s="309" t="s">
        <v>451</v>
      </c>
    </row>
    <row r="445" spans="1:21">
      <c r="A445" s="23"/>
      <c r="B445" s="13">
        <v>414</v>
      </c>
      <c r="C445" s="23"/>
      <c r="D445" s="24" t="str">
        <f t="shared" si="57"/>
        <v xml:space="preserve"> </v>
      </c>
      <c r="E445" s="14" t="str">
        <f t="shared" si="58"/>
        <v xml:space="preserve"> </v>
      </c>
      <c r="F445" s="15"/>
      <c r="G445" s="13"/>
      <c r="H445" s="45"/>
      <c r="I445" s="16" t="str">
        <f t="shared" si="59"/>
        <v xml:space="preserve"> </v>
      </c>
      <c r="J445" s="17"/>
      <c r="K445" s="17"/>
      <c r="L445" s="92"/>
      <c r="M445" s="249"/>
      <c r="N445" s="250"/>
      <c r="O445" s="320" t="str">
        <f t="shared" si="54"/>
        <v xml:space="preserve"> </v>
      </c>
      <c r="P445" s="249" t="s">
        <v>316</v>
      </c>
      <c r="Q445" s="251" t="str">
        <f t="shared" si="60"/>
        <v xml:space="preserve"> </v>
      </c>
      <c r="R445" s="251" t="str">
        <f t="shared" si="55"/>
        <v xml:space="preserve"> </v>
      </c>
      <c r="S445" s="251" t="str">
        <f t="shared" si="56"/>
        <v xml:space="preserve"> </v>
      </c>
      <c r="T445" s="252"/>
      <c r="U445" s="309" t="s">
        <v>451</v>
      </c>
    </row>
    <row r="446" spans="1:21">
      <c r="A446" s="23"/>
      <c r="B446" s="13">
        <v>415</v>
      </c>
      <c r="C446" s="23"/>
      <c r="D446" s="24" t="str">
        <f t="shared" si="57"/>
        <v xml:space="preserve"> </v>
      </c>
      <c r="E446" s="14" t="str">
        <f t="shared" si="58"/>
        <v xml:space="preserve"> </v>
      </c>
      <c r="F446" s="23"/>
      <c r="G446" s="23"/>
      <c r="H446" s="45"/>
      <c r="I446" s="16" t="str">
        <f t="shared" si="59"/>
        <v xml:space="preserve"> </v>
      </c>
      <c r="J446" s="23"/>
      <c r="K446" s="23"/>
      <c r="L446" s="100"/>
      <c r="M446" s="249"/>
      <c r="N446" s="250"/>
      <c r="O446" s="320" t="str">
        <f t="shared" si="54"/>
        <v xml:space="preserve"> </v>
      </c>
      <c r="P446" s="249" t="s">
        <v>316</v>
      </c>
      <c r="Q446" s="251" t="str">
        <f t="shared" si="60"/>
        <v xml:space="preserve"> </v>
      </c>
      <c r="R446" s="251" t="str">
        <f t="shared" si="55"/>
        <v xml:space="preserve"> </v>
      </c>
      <c r="S446" s="251" t="str">
        <f t="shared" si="56"/>
        <v xml:space="preserve"> </v>
      </c>
      <c r="T446" s="252"/>
      <c r="U446" s="309" t="s">
        <v>451</v>
      </c>
    </row>
    <row r="447" spans="1:21">
      <c r="A447" s="23"/>
      <c r="B447" s="13">
        <v>416</v>
      </c>
      <c r="C447" s="23"/>
      <c r="D447" s="24" t="str">
        <f t="shared" si="57"/>
        <v xml:space="preserve"> </v>
      </c>
      <c r="E447" s="14" t="str">
        <f t="shared" si="58"/>
        <v xml:space="preserve"> </v>
      </c>
      <c r="F447" s="23"/>
      <c r="G447" s="23"/>
      <c r="H447" s="45"/>
      <c r="I447" s="16" t="str">
        <f t="shared" si="59"/>
        <v xml:space="preserve"> </v>
      </c>
      <c r="J447" s="23"/>
      <c r="K447" s="23"/>
      <c r="L447" s="100"/>
      <c r="M447" s="249"/>
      <c r="N447" s="252"/>
      <c r="O447" s="320" t="str">
        <f t="shared" si="54"/>
        <v xml:space="preserve"> </v>
      </c>
      <c r="P447" s="249" t="s">
        <v>316</v>
      </c>
      <c r="Q447" s="251" t="str">
        <f t="shared" si="60"/>
        <v xml:space="preserve"> </v>
      </c>
      <c r="R447" s="251" t="str">
        <f t="shared" si="55"/>
        <v xml:space="preserve"> </v>
      </c>
      <c r="S447" s="251" t="str">
        <f t="shared" si="56"/>
        <v xml:space="preserve"> </v>
      </c>
      <c r="T447" s="252"/>
      <c r="U447" s="309" t="s">
        <v>451</v>
      </c>
    </row>
    <row r="448" spans="1:21">
      <c r="A448" s="23"/>
      <c r="B448" s="13">
        <v>417</v>
      </c>
      <c r="C448" s="23"/>
      <c r="D448" s="24" t="str">
        <f t="shared" si="57"/>
        <v xml:space="preserve"> </v>
      </c>
      <c r="E448" s="14" t="str">
        <f t="shared" si="58"/>
        <v xml:space="preserve"> </v>
      </c>
      <c r="F448" s="23"/>
      <c r="G448" s="45"/>
      <c r="H448" s="45"/>
      <c r="I448" s="16" t="str">
        <f t="shared" si="59"/>
        <v xml:space="preserve"> </v>
      </c>
      <c r="J448" s="23"/>
      <c r="K448" s="23"/>
      <c r="L448" s="100"/>
      <c r="M448" s="249"/>
      <c r="N448" s="23"/>
      <c r="O448" s="320" t="str">
        <f t="shared" si="54"/>
        <v xml:space="preserve"> </v>
      </c>
      <c r="P448" s="249" t="s">
        <v>316</v>
      </c>
      <c r="Q448" s="251" t="str">
        <f t="shared" si="60"/>
        <v xml:space="preserve"> </v>
      </c>
      <c r="R448" s="251" t="str">
        <f t="shared" si="55"/>
        <v xml:space="preserve"> </v>
      </c>
      <c r="S448" s="251" t="str">
        <f t="shared" si="56"/>
        <v xml:space="preserve"> </v>
      </c>
      <c r="T448" s="252"/>
      <c r="U448" s="309" t="s">
        <v>451</v>
      </c>
    </row>
    <row r="449" spans="1:21">
      <c r="A449" s="23"/>
      <c r="B449" s="13">
        <v>418</v>
      </c>
      <c r="C449" s="23"/>
      <c r="D449" s="24" t="str">
        <f t="shared" si="57"/>
        <v xml:space="preserve"> </v>
      </c>
      <c r="E449" s="14" t="str">
        <f t="shared" si="58"/>
        <v xml:space="preserve"> </v>
      </c>
      <c r="F449" s="23"/>
      <c r="G449" s="23"/>
      <c r="H449" s="50"/>
      <c r="I449" s="16" t="str">
        <f t="shared" si="59"/>
        <v xml:space="preserve"> </v>
      </c>
      <c r="J449" s="23"/>
      <c r="K449" s="23"/>
      <c r="L449" s="100"/>
      <c r="M449" s="249"/>
      <c r="N449" s="252"/>
      <c r="O449" s="320" t="str">
        <f t="shared" si="54"/>
        <v xml:space="preserve"> </v>
      </c>
      <c r="P449" s="249" t="s">
        <v>316</v>
      </c>
      <c r="Q449" s="251" t="str">
        <f t="shared" si="60"/>
        <v xml:space="preserve"> </v>
      </c>
      <c r="R449" s="251" t="str">
        <f t="shared" si="55"/>
        <v xml:space="preserve"> </v>
      </c>
      <c r="S449" s="251" t="str">
        <f t="shared" si="56"/>
        <v xml:space="preserve"> </v>
      </c>
      <c r="T449" s="252"/>
      <c r="U449" s="309" t="s">
        <v>451</v>
      </c>
    </row>
    <row r="450" spans="1:21">
      <c r="A450" s="23"/>
      <c r="B450" s="13">
        <v>419</v>
      </c>
      <c r="C450" s="23"/>
      <c r="D450" s="24" t="str">
        <f t="shared" si="57"/>
        <v xml:space="preserve"> </v>
      </c>
      <c r="E450" s="14" t="str">
        <f t="shared" si="58"/>
        <v xml:space="preserve"> </v>
      </c>
      <c r="F450" s="23"/>
      <c r="G450" s="23"/>
      <c r="H450" s="45"/>
      <c r="I450" s="16" t="str">
        <f t="shared" si="59"/>
        <v xml:space="preserve"> </v>
      </c>
      <c r="J450" s="23"/>
      <c r="K450" s="23"/>
      <c r="L450" s="100"/>
      <c r="M450" s="249"/>
      <c r="N450" s="260"/>
      <c r="O450" s="320" t="str">
        <f t="shared" si="54"/>
        <v xml:space="preserve"> </v>
      </c>
      <c r="P450" s="249" t="s">
        <v>316</v>
      </c>
      <c r="Q450" s="251" t="str">
        <f t="shared" si="60"/>
        <v xml:space="preserve"> </v>
      </c>
      <c r="R450" s="251" t="str">
        <f t="shared" si="55"/>
        <v xml:space="preserve"> </v>
      </c>
      <c r="S450" s="251" t="str">
        <f t="shared" si="56"/>
        <v xml:space="preserve"> </v>
      </c>
      <c r="T450" s="252"/>
      <c r="U450" s="309" t="s">
        <v>451</v>
      </c>
    </row>
    <row r="451" spans="1:21">
      <c r="A451" s="23"/>
      <c r="B451" s="13">
        <v>420</v>
      </c>
      <c r="C451" s="23"/>
      <c r="D451" s="24" t="str">
        <f t="shared" si="57"/>
        <v xml:space="preserve"> </v>
      </c>
      <c r="E451" s="14" t="str">
        <f t="shared" si="58"/>
        <v xml:space="preserve"> </v>
      </c>
      <c r="F451" s="15"/>
      <c r="G451" s="23"/>
      <c r="H451" s="45"/>
      <c r="I451" s="16" t="str">
        <f t="shared" si="59"/>
        <v xml:space="preserve"> </v>
      </c>
      <c r="J451" s="23"/>
      <c r="K451" s="23"/>
      <c r="L451" s="100"/>
      <c r="M451" s="249"/>
      <c r="N451" s="23"/>
      <c r="O451" s="320" t="str">
        <f t="shared" ref="O451:O514" si="61">IFERROR(VLOOKUP(C451,DATOS,16,FALSE)," ")</f>
        <v xml:space="preserve"> </v>
      </c>
      <c r="P451" s="249" t="s">
        <v>316</v>
      </c>
      <c r="Q451" s="251" t="str">
        <f t="shared" si="60"/>
        <v xml:space="preserve"> </v>
      </c>
      <c r="R451" s="251" t="str">
        <f t="shared" ref="R451:R514" si="62">IFERROR(VLOOKUP(C451,DATOS,9,FALSE)," ")</f>
        <v xml:space="preserve"> </v>
      </c>
      <c r="S451" s="251" t="str">
        <f t="shared" ref="S451:S514" si="63">IFERROR(VLOOKUP(C451,DATOS,8,FALSE)," ")</f>
        <v xml:space="preserve"> </v>
      </c>
      <c r="T451" s="252"/>
      <c r="U451" s="309" t="s">
        <v>451</v>
      </c>
    </row>
    <row r="452" spans="1:21">
      <c r="A452" s="23"/>
      <c r="B452" s="13">
        <v>421</v>
      </c>
      <c r="C452" s="23"/>
      <c r="D452" s="24" t="str">
        <f t="shared" si="57"/>
        <v xml:space="preserve"> </v>
      </c>
      <c r="E452" s="14" t="str">
        <f t="shared" si="58"/>
        <v xml:space="preserve"> </v>
      </c>
      <c r="F452" s="15"/>
      <c r="G452" s="13"/>
      <c r="H452" s="45"/>
      <c r="I452" s="16" t="str">
        <f t="shared" si="59"/>
        <v xml:space="preserve"> </v>
      </c>
      <c r="J452" s="17"/>
      <c r="K452" s="17"/>
      <c r="L452" s="92"/>
      <c r="M452" s="249"/>
      <c r="N452" s="250"/>
      <c r="O452" s="320" t="str">
        <f t="shared" si="61"/>
        <v xml:space="preserve"> </v>
      </c>
      <c r="P452" s="249" t="s">
        <v>316</v>
      </c>
      <c r="Q452" s="251" t="str">
        <f t="shared" si="60"/>
        <v xml:space="preserve"> </v>
      </c>
      <c r="R452" s="251" t="str">
        <f t="shared" si="62"/>
        <v xml:space="preserve"> </v>
      </c>
      <c r="S452" s="251" t="str">
        <f t="shared" si="63"/>
        <v xml:space="preserve"> </v>
      </c>
      <c r="T452" s="252"/>
      <c r="U452" s="309" t="s">
        <v>451</v>
      </c>
    </row>
    <row r="453" spans="1:21">
      <c r="A453" s="23"/>
      <c r="B453" s="13">
        <v>422</v>
      </c>
      <c r="C453" s="23"/>
      <c r="D453" s="24" t="str">
        <f t="shared" si="57"/>
        <v xml:space="preserve"> </v>
      </c>
      <c r="E453" s="14" t="str">
        <f t="shared" si="58"/>
        <v xml:space="preserve"> </v>
      </c>
      <c r="F453" s="15"/>
      <c r="G453" s="13"/>
      <c r="H453" s="45"/>
      <c r="I453" s="16" t="str">
        <f t="shared" si="59"/>
        <v xml:space="preserve"> </v>
      </c>
      <c r="J453" s="17"/>
      <c r="K453" s="17"/>
      <c r="L453" s="92"/>
      <c r="M453" s="249"/>
      <c r="N453" s="250"/>
      <c r="O453" s="320" t="str">
        <f t="shared" si="61"/>
        <v xml:space="preserve"> </v>
      </c>
      <c r="P453" s="249" t="s">
        <v>316</v>
      </c>
      <c r="Q453" s="251" t="str">
        <f t="shared" si="60"/>
        <v xml:space="preserve"> </v>
      </c>
      <c r="R453" s="251" t="str">
        <f t="shared" si="62"/>
        <v xml:space="preserve"> </v>
      </c>
      <c r="S453" s="251" t="str">
        <f t="shared" si="63"/>
        <v xml:space="preserve"> </v>
      </c>
      <c r="T453" s="252"/>
      <c r="U453" s="309" t="s">
        <v>451</v>
      </c>
    </row>
    <row r="454" spans="1:21">
      <c r="A454" s="23"/>
      <c r="B454" s="13">
        <v>423</v>
      </c>
      <c r="C454" s="23"/>
      <c r="D454" s="24" t="str">
        <f t="shared" si="57"/>
        <v xml:space="preserve"> </v>
      </c>
      <c r="E454" s="14" t="str">
        <f t="shared" si="58"/>
        <v xml:space="preserve"> </v>
      </c>
      <c r="F454" s="15"/>
      <c r="G454" s="13"/>
      <c r="H454" s="45"/>
      <c r="I454" s="16" t="str">
        <f t="shared" si="59"/>
        <v xml:space="preserve"> </v>
      </c>
      <c r="J454" s="17"/>
      <c r="K454" s="17"/>
      <c r="L454" s="92"/>
      <c r="M454" s="249"/>
      <c r="N454" s="250"/>
      <c r="O454" s="320" t="str">
        <f t="shared" si="61"/>
        <v xml:space="preserve"> </v>
      </c>
      <c r="P454" s="249" t="s">
        <v>316</v>
      </c>
      <c r="Q454" s="251" t="str">
        <f t="shared" si="60"/>
        <v xml:space="preserve"> </v>
      </c>
      <c r="R454" s="251" t="str">
        <f t="shared" si="62"/>
        <v xml:space="preserve"> </v>
      </c>
      <c r="S454" s="251" t="str">
        <f t="shared" si="63"/>
        <v xml:space="preserve"> </v>
      </c>
      <c r="T454" s="252"/>
      <c r="U454" s="309" t="s">
        <v>451</v>
      </c>
    </row>
    <row r="455" spans="1:21">
      <c r="A455" s="23"/>
      <c r="B455" s="13">
        <v>424</v>
      </c>
      <c r="C455" s="23"/>
      <c r="D455" s="24" t="str">
        <f t="shared" si="57"/>
        <v xml:space="preserve"> </v>
      </c>
      <c r="E455" s="14" t="str">
        <f t="shared" si="58"/>
        <v xml:space="preserve"> </v>
      </c>
      <c r="F455" s="15"/>
      <c r="G455" s="13"/>
      <c r="H455" s="45"/>
      <c r="I455" s="16" t="str">
        <f t="shared" si="59"/>
        <v xml:space="preserve"> </v>
      </c>
      <c r="J455" s="17"/>
      <c r="K455" s="17"/>
      <c r="L455" s="92"/>
      <c r="M455" s="249"/>
      <c r="N455" s="250"/>
      <c r="O455" s="320" t="str">
        <f t="shared" si="61"/>
        <v xml:space="preserve"> </v>
      </c>
      <c r="P455" s="249" t="s">
        <v>316</v>
      </c>
      <c r="Q455" s="251" t="str">
        <f t="shared" si="60"/>
        <v xml:space="preserve"> </v>
      </c>
      <c r="R455" s="251" t="str">
        <f t="shared" si="62"/>
        <v xml:space="preserve"> </v>
      </c>
      <c r="S455" s="251" t="str">
        <f t="shared" si="63"/>
        <v xml:space="preserve"> </v>
      </c>
      <c r="T455" s="252"/>
      <c r="U455" s="309" t="s">
        <v>451</v>
      </c>
    </row>
    <row r="456" spans="1:21">
      <c r="A456" s="23"/>
      <c r="B456" s="13">
        <v>425</v>
      </c>
      <c r="C456" s="23"/>
      <c r="D456" s="24" t="str">
        <f t="shared" si="57"/>
        <v xml:space="preserve"> </v>
      </c>
      <c r="E456" s="14" t="str">
        <f t="shared" si="58"/>
        <v xml:space="preserve"> </v>
      </c>
      <c r="F456" s="15"/>
      <c r="G456" s="13"/>
      <c r="H456" s="45"/>
      <c r="I456" s="16" t="str">
        <f t="shared" si="59"/>
        <v xml:space="preserve"> </v>
      </c>
      <c r="J456" s="17"/>
      <c r="K456" s="17"/>
      <c r="L456" s="92"/>
      <c r="M456" s="249"/>
      <c r="N456" s="250"/>
      <c r="O456" s="320" t="str">
        <f t="shared" si="61"/>
        <v xml:space="preserve"> </v>
      </c>
      <c r="P456" s="249" t="s">
        <v>316</v>
      </c>
      <c r="Q456" s="251" t="str">
        <f t="shared" si="60"/>
        <v xml:space="preserve"> </v>
      </c>
      <c r="R456" s="251" t="str">
        <f t="shared" si="62"/>
        <v xml:space="preserve"> </v>
      </c>
      <c r="S456" s="251" t="str">
        <f t="shared" si="63"/>
        <v xml:space="preserve"> </v>
      </c>
      <c r="T456" s="252"/>
      <c r="U456" s="309" t="s">
        <v>451</v>
      </c>
    </row>
    <row r="457" spans="1:21">
      <c r="A457" s="23"/>
      <c r="B457" s="13">
        <v>426</v>
      </c>
      <c r="C457" s="23"/>
      <c r="D457" s="24" t="str">
        <f t="shared" si="57"/>
        <v xml:space="preserve"> </v>
      </c>
      <c r="E457" s="14" t="str">
        <f t="shared" si="58"/>
        <v xml:space="preserve"> </v>
      </c>
      <c r="F457" s="15"/>
      <c r="G457" s="13"/>
      <c r="H457" s="45"/>
      <c r="I457" s="16" t="str">
        <f t="shared" si="59"/>
        <v xml:space="preserve"> </v>
      </c>
      <c r="J457" s="17"/>
      <c r="K457" s="17"/>
      <c r="L457" s="92"/>
      <c r="M457" s="249"/>
      <c r="N457" s="250"/>
      <c r="O457" s="320" t="str">
        <f t="shared" si="61"/>
        <v xml:space="preserve"> </v>
      </c>
      <c r="P457" s="249" t="s">
        <v>316</v>
      </c>
      <c r="Q457" s="251" t="str">
        <f t="shared" si="60"/>
        <v xml:space="preserve"> </v>
      </c>
      <c r="R457" s="251" t="str">
        <f t="shared" si="62"/>
        <v xml:space="preserve"> </v>
      </c>
      <c r="S457" s="251" t="str">
        <f t="shared" si="63"/>
        <v xml:space="preserve"> </v>
      </c>
      <c r="T457" s="252"/>
      <c r="U457" s="309" t="s">
        <v>451</v>
      </c>
    </row>
    <row r="458" spans="1:21">
      <c r="A458" s="23"/>
      <c r="B458" s="13">
        <v>427</v>
      </c>
      <c r="C458" s="23"/>
      <c r="D458" s="24" t="str">
        <f t="shared" si="57"/>
        <v xml:space="preserve"> </v>
      </c>
      <c r="E458" s="14" t="str">
        <f t="shared" si="58"/>
        <v xml:space="preserve"> </v>
      </c>
      <c r="F458" s="15"/>
      <c r="G458" s="13"/>
      <c r="H458" s="45"/>
      <c r="I458" s="16" t="str">
        <f t="shared" si="59"/>
        <v xml:space="preserve"> </v>
      </c>
      <c r="J458" s="17"/>
      <c r="K458" s="17"/>
      <c r="L458" s="92"/>
      <c r="M458" s="249"/>
      <c r="N458" s="250"/>
      <c r="O458" s="320" t="str">
        <f t="shared" si="61"/>
        <v xml:space="preserve"> </v>
      </c>
      <c r="P458" s="249" t="s">
        <v>316</v>
      </c>
      <c r="Q458" s="251" t="str">
        <f t="shared" si="60"/>
        <v xml:space="preserve"> </v>
      </c>
      <c r="R458" s="251" t="str">
        <f t="shared" si="62"/>
        <v xml:space="preserve"> </v>
      </c>
      <c r="S458" s="251" t="str">
        <f t="shared" si="63"/>
        <v xml:space="preserve"> </v>
      </c>
      <c r="T458" s="252"/>
      <c r="U458" s="309" t="s">
        <v>451</v>
      </c>
    </row>
    <row r="459" spans="1:21">
      <c r="A459" s="23"/>
      <c r="B459" s="13">
        <v>428</v>
      </c>
      <c r="C459" s="23"/>
      <c r="D459" s="24" t="str">
        <f t="shared" si="57"/>
        <v xml:space="preserve"> </v>
      </c>
      <c r="E459" s="14" t="str">
        <f t="shared" si="58"/>
        <v xml:space="preserve"> </v>
      </c>
      <c r="F459" s="15"/>
      <c r="G459" s="13"/>
      <c r="H459" s="45"/>
      <c r="I459" s="16" t="str">
        <f t="shared" si="59"/>
        <v xml:space="preserve"> </v>
      </c>
      <c r="J459" s="17"/>
      <c r="K459" s="17"/>
      <c r="L459" s="92"/>
      <c r="M459" s="249"/>
      <c r="N459" s="250"/>
      <c r="O459" s="320" t="str">
        <f t="shared" si="61"/>
        <v xml:space="preserve"> </v>
      </c>
      <c r="P459" s="249" t="s">
        <v>316</v>
      </c>
      <c r="Q459" s="251" t="str">
        <f t="shared" si="60"/>
        <v xml:space="preserve"> </v>
      </c>
      <c r="R459" s="251" t="str">
        <f t="shared" si="62"/>
        <v xml:space="preserve"> </v>
      </c>
      <c r="S459" s="251" t="str">
        <f t="shared" si="63"/>
        <v xml:space="preserve"> </v>
      </c>
      <c r="T459" s="252"/>
      <c r="U459" s="309" t="s">
        <v>451</v>
      </c>
    </row>
    <row r="460" spans="1:21">
      <c r="A460" s="23"/>
      <c r="B460" s="13">
        <v>429</v>
      </c>
      <c r="C460" s="23"/>
      <c r="D460" s="24" t="str">
        <f t="shared" si="57"/>
        <v xml:space="preserve"> </v>
      </c>
      <c r="E460" s="14" t="str">
        <f t="shared" si="58"/>
        <v xml:space="preserve"> </v>
      </c>
      <c r="F460" s="15"/>
      <c r="G460" s="13"/>
      <c r="H460" s="45"/>
      <c r="I460" s="16" t="str">
        <f t="shared" si="59"/>
        <v xml:space="preserve"> </v>
      </c>
      <c r="J460" s="17"/>
      <c r="K460" s="17"/>
      <c r="L460" s="92"/>
      <c r="M460" s="249"/>
      <c r="N460" s="250"/>
      <c r="O460" s="320" t="str">
        <f t="shared" si="61"/>
        <v xml:space="preserve"> </v>
      </c>
      <c r="P460" s="249" t="s">
        <v>316</v>
      </c>
      <c r="Q460" s="251" t="str">
        <f t="shared" si="60"/>
        <v xml:space="preserve"> </v>
      </c>
      <c r="R460" s="251" t="str">
        <f t="shared" si="62"/>
        <v xml:space="preserve"> </v>
      </c>
      <c r="S460" s="251" t="str">
        <f t="shared" si="63"/>
        <v xml:space="preserve"> </v>
      </c>
      <c r="T460" s="252"/>
      <c r="U460" s="309" t="s">
        <v>451</v>
      </c>
    </row>
    <row r="461" spans="1:21">
      <c r="A461" s="23"/>
      <c r="B461" s="13">
        <v>430</v>
      </c>
      <c r="C461" s="23"/>
      <c r="D461" s="24" t="str">
        <f t="shared" si="57"/>
        <v xml:space="preserve"> </v>
      </c>
      <c r="E461" s="14" t="str">
        <f t="shared" si="58"/>
        <v xml:space="preserve"> </v>
      </c>
      <c r="F461" s="15"/>
      <c r="G461" s="13"/>
      <c r="H461" s="45"/>
      <c r="I461" s="16" t="str">
        <f t="shared" si="59"/>
        <v xml:space="preserve"> </v>
      </c>
      <c r="J461" s="17"/>
      <c r="K461" s="17"/>
      <c r="L461" s="92"/>
      <c r="M461" s="249"/>
      <c r="N461" s="250"/>
      <c r="O461" s="320" t="str">
        <f t="shared" si="61"/>
        <v xml:space="preserve"> </v>
      </c>
      <c r="P461" s="249" t="s">
        <v>316</v>
      </c>
      <c r="Q461" s="251" t="str">
        <f t="shared" si="60"/>
        <v xml:space="preserve"> </v>
      </c>
      <c r="R461" s="251" t="str">
        <f t="shared" si="62"/>
        <v xml:space="preserve"> </v>
      </c>
      <c r="S461" s="251" t="str">
        <f t="shared" si="63"/>
        <v xml:space="preserve"> </v>
      </c>
      <c r="T461" s="252"/>
      <c r="U461" s="309" t="s">
        <v>451</v>
      </c>
    </row>
    <row r="462" spans="1:21">
      <c r="A462" s="23"/>
      <c r="B462" s="13">
        <v>431</v>
      </c>
      <c r="C462" s="23"/>
      <c r="D462" s="24" t="str">
        <f t="shared" si="57"/>
        <v xml:space="preserve"> </v>
      </c>
      <c r="E462" s="14" t="str">
        <f t="shared" si="58"/>
        <v xml:space="preserve"> </v>
      </c>
      <c r="F462" s="15"/>
      <c r="G462" s="13"/>
      <c r="H462" s="45"/>
      <c r="I462" s="16" t="str">
        <f t="shared" si="59"/>
        <v xml:space="preserve"> </v>
      </c>
      <c r="J462" s="17"/>
      <c r="K462" s="17"/>
      <c r="L462" s="92"/>
      <c r="M462" s="249"/>
      <c r="N462" s="250"/>
      <c r="O462" s="320" t="str">
        <f t="shared" si="61"/>
        <v xml:space="preserve"> </v>
      </c>
      <c r="P462" s="249" t="s">
        <v>316</v>
      </c>
      <c r="Q462" s="251" t="str">
        <f t="shared" si="60"/>
        <v xml:space="preserve"> </v>
      </c>
      <c r="R462" s="251" t="str">
        <f t="shared" si="62"/>
        <v xml:space="preserve"> </v>
      </c>
      <c r="S462" s="251" t="str">
        <f t="shared" si="63"/>
        <v xml:space="preserve"> </v>
      </c>
      <c r="T462" s="252"/>
      <c r="U462" s="309" t="s">
        <v>451</v>
      </c>
    </row>
    <row r="463" spans="1:21">
      <c r="A463" s="23"/>
      <c r="B463" s="13">
        <v>432</v>
      </c>
      <c r="C463" s="23"/>
      <c r="D463" s="24" t="str">
        <f t="shared" si="57"/>
        <v xml:space="preserve"> </v>
      </c>
      <c r="E463" s="14" t="str">
        <f t="shared" si="58"/>
        <v xml:space="preserve"> </v>
      </c>
      <c r="F463" s="15"/>
      <c r="G463" s="13"/>
      <c r="H463" s="45"/>
      <c r="I463" s="16" t="str">
        <f t="shared" si="59"/>
        <v xml:space="preserve"> </v>
      </c>
      <c r="J463" s="17"/>
      <c r="K463" s="17"/>
      <c r="L463" s="92"/>
      <c r="M463" s="249"/>
      <c r="N463" s="250"/>
      <c r="O463" s="320" t="str">
        <f t="shared" si="61"/>
        <v xml:space="preserve"> </v>
      </c>
      <c r="P463" s="249" t="s">
        <v>316</v>
      </c>
      <c r="Q463" s="251" t="str">
        <f t="shared" si="60"/>
        <v xml:space="preserve"> </v>
      </c>
      <c r="R463" s="251" t="str">
        <f t="shared" si="62"/>
        <v xml:space="preserve"> </v>
      </c>
      <c r="S463" s="251" t="str">
        <f t="shared" si="63"/>
        <v xml:space="preserve"> </v>
      </c>
      <c r="T463" s="252"/>
      <c r="U463" s="309" t="s">
        <v>451</v>
      </c>
    </row>
    <row r="464" spans="1:21">
      <c r="A464" s="23"/>
      <c r="B464" s="13">
        <v>433</v>
      </c>
      <c r="C464" s="23"/>
      <c r="D464" s="24" t="str">
        <f t="shared" si="57"/>
        <v xml:space="preserve"> </v>
      </c>
      <c r="E464" s="14" t="str">
        <f t="shared" si="58"/>
        <v xml:space="preserve"> </v>
      </c>
      <c r="F464" s="15"/>
      <c r="G464" s="13"/>
      <c r="H464" s="45"/>
      <c r="I464" s="16" t="str">
        <f t="shared" si="59"/>
        <v xml:space="preserve"> </v>
      </c>
      <c r="J464" s="17"/>
      <c r="K464" s="17"/>
      <c r="L464" s="92"/>
      <c r="M464" s="249"/>
      <c r="N464" s="250"/>
      <c r="O464" s="320" t="str">
        <f t="shared" si="61"/>
        <v xml:space="preserve"> </v>
      </c>
      <c r="P464" s="249" t="s">
        <v>316</v>
      </c>
      <c r="Q464" s="251" t="str">
        <f t="shared" si="60"/>
        <v xml:space="preserve"> </v>
      </c>
      <c r="R464" s="251" t="str">
        <f t="shared" si="62"/>
        <v xml:space="preserve"> </v>
      </c>
      <c r="S464" s="251" t="str">
        <f t="shared" si="63"/>
        <v xml:space="preserve"> </v>
      </c>
      <c r="T464" s="252"/>
      <c r="U464" s="309" t="s">
        <v>451</v>
      </c>
    </row>
    <row r="465" spans="1:21">
      <c r="A465" s="23"/>
      <c r="B465" s="13">
        <v>434</v>
      </c>
      <c r="C465" s="23"/>
      <c r="D465" s="24" t="str">
        <f t="shared" si="57"/>
        <v xml:space="preserve"> </v>
      </c>
      <c r="E465" s="14" t="str">
        <f t="shared" si="58"/>
        <v xml:space="preserve"> </v>
      </c>
      <c r="F465" s="15"/>
      <c r="G465" s="13"/>
      <c r="H465" s="45"/>
      <c r="I465" s="16" t="str">
        <f t="shared" si="59"/>
        <v xml:space="preserve"> </v>
      </c>
      <c r="J465" s="17"/>
      <c r="K465" s="17"/>
      <c r="L465" s="92"/>
      <c r="M465" s="249"/>
      <c r="N465" s="250"/>
      <c r="O465" s="320" t="str">
        <f t="shared" si="61"/>
        <v xml:space="preserve"> </v>
      </c>
      <c r="P465" s="249" t="s">
        <v>316</v>
      </c>
      <c r="Q465" s="251" t="str">
        <f t="shared" si="60"/>
        <v xml:space="preserve"> </v>
      </c>
      <c r="R465" s="251" t="str">
        <f t="shared" si="62"/>
        <v xml:space="preserve"> </v>
      </c>
      <c r="S465" s="251" t="str">
        <f t="shared" si="63"/>
        <v xml:space="preserve"> </v>
      </c>
      <c r="T465" s="252"/>
      <c r="U465" s="309" t="s">
        <v>451</v>
      </c>
    </row>
    <row r="466" spans="1:21">
      <c r="A466" s="23"/>
      <c r="B466" s="13">
        <v>435</v>
      </c>
      <c r="C466" s="23"/>
      <c r="D466" s="24" t="str">
        <f t="shared" si="57"/>
        <v xml:space="preserve"> </v>
      </c>
      <c r="E466" s="14" t="str">
        <f t="shared" si="58"/>
        <v xml:space="preserve"> </v>
      </c>
      <c r="F466" s="15"/>
      <c r="G466" s="13"/>
      <c r="H466" s="45"/>
      <c r="I466" s="16" t="str">
        <f t="shared" si="59"/>
        <v xml:space="preserve"> </v>
      </c>
      <c r="J466" s="17"/>
      <c r="K466" s="17"/>
      <c r="L466" s="92"/>
      <c r="M466" s="249"/>
      <c r="N466" s="250"/>
      <c r="O466" s="320" t="str">
        <f t="shared" si="61"/>
        <v xml:space="preserve"> </v>
      </c>
      <c r="P466" s="249" t="s">
        <v>316</v>
      </c>
      <c r="Q466" s="251" t="str">
        <f t="shared" si="60"/>
        <v xml:space="preserve"> </v>
      </c>
      <c r="R466" s="251" t="str">
        <f t="shared" si="62"/>
        <v xml:space="preserve"> </v>
      </c>
      <c r="S466" s="251" t="str">
        <f t="shared" si="63"/>
        <v xml:space="preserve"> </v>
      </c>
      <c r="T466" s="252"/>
      <c r="U466" s="309" t="s">
        <v>451</v>
      </c>
    </row>
    <row r="467" spans="1:21">
      <c r="A467" s="23"/>
      <c r="B467" s="13">
        <v>436</v>
      </c>
      <c r="C467" s="23"/>
      <c r="D467" s="24" t="str">
        <f t="shared" si="57"/>
        <v xml:space="preserve"> </v>
      </c>
      <c r="E467" s="14" t="str">
        <f t="shared" si="58"/>
        <v xml:space="preserve"> </v>
      </c>
      <c r="F467" s="15"/>
      <c r="G467" s="13"/>
      <c r="H467" s="45"/>
      <c r="I467" s="16" t="str">
        <f t="shared" si="59"/>
        <v xml:space="preserve"> </v>
      </c>
      <c r="J467" s="17"/>
      <c r="K467" s="17"/>
      <c r="L467" s="92"/>
      <c r="M467" s="249"/>
      <c r="N467" s="250"/>
      <c r="O467" s="320" t="str">
        <f t="shared" si="61"/>
        <v xml:space="preserve"> </v>
      </c>
      <c r="P467" s="249" t="s">
        <v>316</v>
      </c>
      <c r="Q467" s="251" t="str">
        <f t="shared" si="60"/>
        <v xml:space="preserve"> </v>
      </c>
      <c r="R467" s="251" t="str">
        <f t="shared" si="62"/>
        <v xml:space="preserve"> </v>
      </c>
      <c r="S467" s="251" t="str">
        <f t="shared" si="63"/>
        <v xml:space="preserve"> </v>
      </c>
      <c r="T467" s="252"/>
      <c r="U467" s="309" t="s">
        <v>451</v>
      </c>
    </row>
    <row r="468" spans="1:21">
      <c r="A468" s="23"/>
      <c r="B468" s="13">
        <v>437</v>
      </c>
      <c r="C468" s="23"/>
      <c r="D468" s="24" t="str">
        <f t="shared" si="57"/>
        <v xml:space="preserve"> </v>
      </c>
      <c r="E468" s="14" t="str">
        <f t="shared" si="58"/>
        <v xml:space="preserve"> </v>
      </c>
      <c r="F468" s="15"/>
      <c r="G468" s="13"/>
      <c r="H468" s="45"/>
      <c r="I468" s="16" t="str">
        <f t="shared" si="59"/>
        <v xml:space="preserve"> </v>
      </c>
      <c r="J468" s="17"/>
      <c r="K468" s="17"/>
      <c r="L468" s="92"/>
      <c r="M468" s="249"/>
      <c r="N468" s="250"/>
      <c r="O468" s="320" t="str">
        <f t="shared" si="61"/>
        <v xml:space="preserve"> </v>
      </c>
      <c r="P468" s="249" t="s">
        <v>316</v>
      </c>
      <c r="Q468" s="251" t="str">
        <f t="shared" si="60"/>
        <v xml:space="preserve"> </v>
      </c>
      <c r="R468" s="251" t="str">
        <f t="shared" si="62"/>
        <v xml:space="preserve"> </v>
      </c>
      <c r="S468" s="251" t="str">
        <f t="shared" si="63"/>
        <v xml:space="preserve"> </v>
      </c>
      <c r="T468" s="252"/>
      <c r="U468" s="309" t="s">
        <v>451</v>
      </c>
    </row>
    <row r="469" spans="1:21">
      <c r="A469" s="23"/>
      <c r="B469" s="13">
        <v>438</v>
      </c>
      <c r="C469" s="23"/>
      <c r="D469" s="24" t="str">
        <f t="shared" si="57"/>
        <v xml:space="preserve"> </v>
      </c>
      <c r="E469" s="14" t="str">
        <f t="shared" si="58"/>
        <v xml:space="preserve"> </v>
      </c>
      <c r="F469" s="15"/>
      <c r="G469" s="13"/>
      <c r="H469" s="45"/>
      <c r="I469" s="16" t="str">
        <f t="shared" si="59"/>
        <v xml:space="preserve"> </v>
      </c>
      <c r="J469" s="17"/>
      <c r="K469" s="17"/>
      <c r="L469" s="92"/>
      <c r="M469" s="249"/>
      <c r="N469" s="250"/>
      <c r="O469" s="320" t="str">
        <f t="shared" si="61"/>
        <v xml:space="preserve"> </v>
      </c>
      <c r="P469" s="249" t="s">
        <v>316</v>
      </c>
      <c r="Q469" s="251" t="str">
        <f t="shared" si="60"/>
        <v xml:space="preserve"> </v>
      </c>
      <c r="R469" s="251" t="str">
        <f t="shared" si="62"/>
        <v xml:space="preserve"> </v>
      </c>
      <c r="S469" s="251" t="str">
        <f t="shared" si="63"/>
        <v xml:space="preserve"> </v>
      </c>
      <c r="T469" s="252"/>
      <c r="U469" s="309" t="s">
        <v>451</v>
      </c>
    </row>
    <row r="470" spans="1:21">
      <c r="A470" s="23"/>
      <c r="B470" s="13">
        <v>439</v>
      </c>
      <c r="C470" s="23"/>
      <c r="D470" s="24" t="str">
        <f t="shared" si="57"/>
        <v xml:space="preserve"> </v>
      </c>
      <c r="E470" s="14" t="str">
        <f t="shared" si="58"/>
        <v xml:space="preserve"> </v>
      </c>
      <c r="F470" s="15"/>
      <c r="G470" s="13"/>
      <c r="H470" s="45"/>
      <c r="I470" s="16" t="str">
        <f t="shared" si="59"/>
        <v xml:space="preserve"> </v>
      </c>
      <c r="J470" s="17"/>
      <c r="K470" s="17"/>
      <c r="L470" s="92"/>
      <c r="M470" s="249"/>
      <c r="N470" s="261"/>
      <c r="O470" s="320" t="str">
        <f t="shared" si="61"/>
        <v xml:space="preserve"> </v>
      </c>
      <c r="P470" s="249" t="s">
        <v>316</v>
      </c>
      <c r="Q470" s="251" t="str">
        <f t="shared" si="60"/>
        <v xml:space="preserve"> </v>
      </c>
      <c r="R470" s="251" t="str">
        <f t="shared" si="62"/>
        <v xml:space="preserve"> </v>
      </c>
      <c r="S470" s="251" t="str">
        <f t="shared" si="63"/>
        <v xml:space="preserve"> </v>
      </c>
      <c r="T470" s="252"/>
      <c r="U470" s="309" t="s">
        <v>451</v>
      </c>
    </row>
    <row r="471" spans="1:21">
      <c r="A471" s="23"/>
      <c r="B471" s="13">
        <v>440</v>
      </c>
      <c r="C471" s="23"/>
      <c r="D471" s="24" t="str">
        <f t="shared" si="57"/>
        <v xml:space="preserve"> </v>
      </c>
      <c r="E471" s="14" t="str">
        <f t="shared" si="58"/>
        <v xml:space="preserve"> </v>
      </c>
      <c r="F471" s="15"/>
      <c r="G471" s="13"/>
      <c r="H471" s="45"/>
      <c r="I471" s="16" t="str">
        <f t="shared" si="59"/>
        <v xml:space="preserve"> </v>
      </c>
      <c r="J471" s="17"/>
      <c r="K471" s="17"/>
      <c r="L471" s="92"/>
      <c r="M471" s="249"/>
      <c r="N471" s="250"/>
      <c r="O471" s="320" t="str">
        <f t="shared" si="61"/>
        <v xml:space="preserve"> </v>
      </c>
      <c r="P471" s="249" t="s">
        <v>316</v>
      </c>
      <c r="Q471" s="251" t="str">
        <f t="shared" si="60"/>
        <v xml:space="preserve"> </v>
      </c>
      <c r="R471" s="251" t="str">
        <f t="shared" si="62"/>
        <v xml:space="preserve"> </v>
      </c>
      <c r="S471" s="251" t="str">
        <f t="shared" si="63"/>
        <v xml:space="preserve"> </v>
      </c>
      <c r="T471" s="252"/>
      <c r="U471" s="309" t="s">
        <v>451</v>
      </c>
    </row>
    <row r="472" spans="1:21">
      <c r="A472" s="23"/>
      <c r="B472" s="13">
        <v>441</v>
      </c>
      <c r="C472" s="23"/>
      <c r="D472" s="24" t="str">
        <f t="shared" si="57"/>
        <v xml:space="preserve"> </v>
      </c>
      <c r="E472" s="14" t="str">
        <f t="shared" si="58"/>
        <v xml:space="preserve"> </v>
      </c>
      <c r="F472" s="15"/>
      <c r="G472" s="13"/>
      <c r="H472" s="45"/>
      <c r="I472" s="16" t="str">
        <f t="shared" si="59"/>
        <v xml:space="preserve"> </v>
      </c>
      <c r="J472" s="17"/>
      <c r="K472" s="17"/>
      <c r="L472" s="92"/>
      <c r="M472" s="249"/>
      <c r="N472" s="250"/>
      <c r="O472" s="320" t="str">
        <f t="shared" si="61"/>
        <v xml:space="preserve"> </v>
      </c>
      <c r="P472" s="249" t="s">
        <v>316</v>
      </c>
      <c r="Q472" s="251" t="str">
        <f t="shared" si="60"/>
        <v xml:space="preserve"> </v>
      </c>
      <c r="R472" s="251" t="str">
        <f t="shared" si="62"/>
        <v xml:space="preserve"> </v>
      </c>
      <c r="S472" s="251" t="str">
        <f t="shared" si="63"/>
        <v xml:space="preserve"> </v>
      </c>
      <c r="T472" s="252"/>
      <c r="U472" s="309" t="s">
        <v>451</v>
      </c>
    </row>
    <row r="473" spans="1:21">
      <c r="A473" s="23"/>
      <c r="B473" s="13">
        <v>442</v>
      </c>
      <c r="C473" s="23"/>
      <c r="D473" s="24" t="str">
        <f t="shared" si="57"/>
        <v xml:space="preserve"> </v>
      </c>
      <c r="E473" s="14" t="str">
        <f t="shared" si="58"/>
        <v xml:space="preserve"> </v>
      </c>
      <c r="F473" s="15"/>
      <c r="G473" s="13"/>
      <c r="H473" s="45"/>
      <c r="I473" s="16" t="str">
        <f t="shared" si="59"/>
        <v xml:space="preserve"> </v>
      </c>
      <c r="J473" s="17"/>
      <c r="K473" s="17"/>
      <c r="L473" s="92"/>
      <c r="M473" s="249"/>
      <c r="N473" s="250"/>
      <c r="O473" s="320" t="str">
        <f t="shared" si="61"/>
        <v xml:space="preserve"> </v>
      </c>
      <c r="P473" s="249" t="s">
        <v>316</v>
      </c>
      <c r="Q473" s="251" t="str">
        <f t="shared" si="60"/>
        <v xml:space="preserve"> </v>
      </c>
      <c r="R473" s="251" t="str">
        <f t="shared" si="62"/>
        <v xml:space="preserve"> </v>
      </c>
      <c r="S473" s="251" t="str">
        <f t="shared" si="63"/>
        <v xml:space="preserve"> </v>
      </c>
      <c r="T473" s="252"/>
      <c r="U473" s="309" t="s">
        <v>451</v>
      </c>
    </row>
    <row r="474" spans="1:21">
      <c r="A474" s="23"/>
      <c r="B474" s="13">
        <v>443</v>
      </c>
      <c r="C474" s="23"/>
      <c r="D474" s="24" t="str">
        <f t="shared" si="57"/>
        <v xml:space="preserve"> </v>
      </c>
      <c r="E474" s="14" t="str">
        <f t="shared" si="58"/>
        <v xml:space="preserve"> </v>
      </c>
      <c r="F474" s="15"/>
      <c r="G474" s="13"/>
      <c r="H474" s="45"/>
      <c r="I474" s="16" t="str">
        <f t="shared" si="59"/>
        <v xml:space="preserve"> </v>
      </c>
      <c r="J474" s="17"/>
      <c r="K474" s="17"/>
      <c r="L474" s="92"/>
      <c r="M474" s="249"/>
      <c r="N474" s="250"/>
      <c r="O474" s="320" t="str">
        <f t="shared" si="61"/>
        <v xml:space="preserve"> </v>
      </c>
      <c r="P474" s="249" t="s">
        <v>316</v>
      </c>
      <c r="Q474" s="251" t="str">
        <f t="shared" si="60"/>
        <v xml:space="preserve"> </v>
      </c>
      <c r="R474" s="251" t="str">
        <f t="shared" si="62"/>
        <v xml:space="preserve"> </v>
      </c>
      <c r="S474" s="251" t="str">
        <f t="shared" si="63"/>
        <v xml:space="preserve"> </v>
      </c>
      <c r="T474" s="252"/>
      <c r="U474" s="309" t="s">
        <v>451</v>
      </c>
    </row>
    <row r="475" spans="1:21">
      <c r="A475" s="23"/>
      <c r="B475" s="13">
        <v>444</v>
      </c>
      <c r="C475" s="23"/>
      <c r="D475" s="24" t="str">
        <f t="shared" si="57"/>
        <v xml:space="preserve"> </v>
      </c>
      <c r="E475" s="14" t="str">
        <f t="shared" si="58"/>
        <v xml:space="preserve"> </v>
      </c>
      <c r="F475" s="15"/>
      <c r="G475" s="13"/>
      <c r="H475" s="45"/>
      <c r="I475" s="16" t="str">
        <f t="shared" si="59"/>
        <v xml:space="preserve"> </v>
      </c>
      <c r="J475" s="17"/>
      <c r="K475" s="17"/>
      <c r="L475" s="92"/>
      <c r="M475" s="249"/>
      <c r="N475" s="250"/>
      <c r="O475" s="320" t="str">
        <f t="shared" si="61"/>
        <v xml:space="preserve"> </v>
      </c>
      <c r="P475" s="249" t="s">
        <v>316</v>
      </c>
      <c r="Q475" s="251" t="str">
        <f t="shared" si="60"/>
        <v xml:space="preserve"> </v>
      </c>
      <c r="R475" s="251" t="str">
        <f t="shared" si="62"/>
        <v xml:space="preserve"> </v>
      </c>
      <c r="S475" s="251" t="str">
        <f t="shared" si="63"/>
        <v xml:space="preserve"> </v>
      </c>
      <c r="T475" s="252"/>
      <c r="U475" s="309" t="s">
        <v>451</v>
      </c>
    </row>
    <row r="476" spans="1:21">
      <c r="A476" s="23"/>
      <c r="B476" s="13">
        <v>445</v>
      </c>
      <c r="C476" s="23"/>
      <c r="D476" s="24" t="str">
        <f t="shared" si="57"/>
        <v xml:space="preserve"> </v>
      </c>
      <c r="E476" s="14" t="str">
        <f t="shared" si="58"/>
        <v xml:space="preserve"> </v>
      </c>
      <c r="F476" s="15"/>
      <c r="G476" s="13"/>
      <c r="H476" s="45"/>
      <c r="I476" s="16" t="str">
        <f t="shared" si="59"/>
        <v xml:space="preserve"> </v>
      </c>
      <c r="J476" s="17"/>
      <c r="K476" s="17"/>
      <c r="L476" s="92"/>
      <c r="M476" s="249"/>
      <c r="N476" s="250"/>
      <c r="O476" s="320" t="str">
        <f t="shared" si="61"/>
        <v xml:space="preserve"> </v>
      </c>
      <c r="P476" s="249" t="s">
        <v>316</v>
      </c>
      <c r="Q476" s="251" t="str">
        <f t="shared" si="60"/>
        <v xml:space="preserve"> </v>
      </c>
      <c r="R476" s="251" t="str">
        <f t="shared" si="62"/>
        <v xml:space="preserve"> </v>
      </c>
      <c r="S476" s="251" t="str">
        <f t="shared" si="63"/>
        <v xml:space="preserve"> </v>
      </c>
      <c r="T476" s="252"/>
      <c r="U476" s="309" t="s">
        <v>451</v>
      </c>
    </row>
    <row r="477" spans="1:21">
      <c r="A477" s="23"/>
      <c r="B477" s="13">
        <v>446</v>
      </c>
      <c r="C477" s="23"/>
      <c r="D477" s="24" t="str">
        <f t="shared" si="57"/>
        <v xml:space="preserve"> </v>
      </c>
      <c r="E477" s="14" t="str">
        <f t="shared" si="58"/>
        <v xml:space="preserve"> </v>
      </c>
      <c r="F477" s="15"/>
      <c r="G477" s="13"/>
      <c r="H477" s="45"/>
      <c r="I477" s="16" t="str">
        <f t="shared" si="59"/>
        <v xml:space="preserve"> </v>
      </c>
      <c r="J477" s="17"/>
      <c r="K477" s="17"/>
      <c r="L477" s="92"/>
      <c r="M477" s="249"/>
      <c r="N477" s="250"/>
      <c r="O477" s="320" t="str">
        <f t="shared" si="61"/>
        <v xml:space="preserve"> </v>
      </c>
      <c r="P477" s="249" t="s">
        <v>316</v>
      </c>
      <c r="Q477" s="251" t="str">
        <f t="shared" si="60"/>
        <v xml:space="preserve"> </v>
      </c>
      <c r="R477" s="251" t="str">
        <f t="shared" si="62"/>
        <v xml:space="preserve"> </v>
      </c>
      <c r="S477" s="251" t="str">
        <f t="shared" si="63"/>
        <v xml:space="preserve"> </v>
      </c>
      <c r="T477" s="252"/>
      <c r="U477" s="309" t="s">
        <v>451</v>
      </c>
    </row>
    <row r="478" spans="1:21">
      <c r="A478" s="23"/>
      <c r="B478" s="13">
        <v>447</v>
      </c>
      <c r="C478" s="23"/>
      <c r="D478" s="24" t="str">
        <f t="shared" si="57"/>
        <v xml:space="preserve"> </v>
      </c>
      <c r="E478" s="14" t="str">
        <f t="shared" si="58"/>
        <v xml:space="preserve"> </v>
      </c>
      <c r="F478" s="15"/>
      <c r="G478" s="13"/>
      <c r="H478" s="45"/>
      <c r="I478" s="16" t="str">
        <f t="shared" si="59"/>
        <v xml:space="preserve"> </v>
      </c>
      <c r="J478" s="17"/>
      <c r="K478" s="17"/>
      <c r="L478" s="92"/>
      <c r="M478" s="249"/>
      <c r="N478" s="250"/>
      <c r="O478" s="320" t="str">
        <f t="shared" si="61"/>
        <v xml:space="preserve"> </v>
      </c>
      <c r="P478" s="249" t="s">
        <v>316</v>
      </c>
      <c r="Q478" s="251" t="str">
        <f t="shared" si="60"/>
        <v xml:space="preserve"> </v>
      </c>
      <c r="R478" s="251" t="str">
        <f t="shared" si="62"/>
        <v xml:space="preserve"> </v>
      </c>
      <c r="S478" s="251" t="str">
        <f t="shared" si="63"/>
        <v xml:space="preserve"> </v>
      </c>
      <c r="T478" s="252"/>
      <c r="U478" s="309" t="s">
        <v>451</v>
      </c>
    </row>
    <row r="479" spans="1:21">
      <c r="A479" s="23"/>
      <c r="B479" s="13">
        <v>448</v>
      </c>
      <c r="C479" s="23"/>
      <c r="D479" s="24" t="str">
        <f t="shared" si="57"/>
        <v xml:space="preserve"> </v>
      </c>
      <c r="E479" s="14" t="str">
        <f t="shared" si="58"/>
        <v xml:space="preserve"> </v>
      </c>
      <c r="F479" s="15"/>
      <c r="G479" s="13"/>
      <c r="H479" s="45"/>
      <c r="I479" s="16" t="str">
        <f t="shared" si="59"/>
        <v xml:space="preserve"> </v>
      </c>
      <c r="J479" s="17"/>
      <c r="K479" s="17"/>
      <c r="L479" s="92"/>
      <c r="M479" s="249"/>
      <c r="N479" s="250"/>
      <c r="O479" s="320" t="str">
        <f t="shared" si="61"/>
        <v xml:space="preserve"> </v>
      </c>
      <c r="P479" s="249" t="s">
        <v>316</v>
      </c>
      <c r="Q479" s="251" t="str">
        <f t="shared" si="60"/>
        <v xml:space="preserve"> </v>
      </c>
      <c r="R479" s="251" t="str">
        <f t="shared" si="62"/>
        <v xml:space="preserve"> </v>
      </c>
      <c r="S479" s="251" t="str">
        <f t="shared" si="63"/>
        <v xml:space="preserve"> </v>
      </c>
      <c r="T479" s="252"/>
      <c r="U479" s="309" t="s">
        <v>451</v>
      </c>
    </row>
    <row r="480" spans="1:21">
      <c r="A480" s="23"/>
      <c r="B480" s="13">
        <v>449</v>
      </c>
      <c r="C480" s="23"/>
      <c r="D480" s="24" t="str">
        <f t="shared" si="57"/>
        <v xml:space="preserve"> </v>
      </c>
      <c r="E480" s="14" t="str">
        <f t="shared" si="58"/>
        <v xml:space="preserve"> </v>
      </c>
      <c r="F480" s="15"/>
      <c r="G480" s="13"/>
      <c r="H480" s="45"/>
      <c r="I480" s="16" t="str">
        <f t="shared" si="59"/>
        <v xml:space="preserve"> </v>
      </c>
      <c r="J480" s="17"/>
      <c r="K480" s="17"/>
      <c r="L480" s="92"/>
      <c r="M480" s="249"/>
      <c r="N480" s="250"/>
      <c r="O480" s="320" t="str">
        <f t="shared" si="61"/>
        <v xml:space="preserve"> </v>
      </c>
      <c r="P480" s="249" t="s">
        <v>316</v>
      </c>
      <c r="Q480" s="251" t="str">
        <f t="shared" si="60"/>
        <v xml:space="preserve"> </v>
      </c>
      <c r="R480" s="251" t="str">
        <f t="shared" si="62"/>
        <v xml:space="preserve"> </v>
      </c>
      <c r="S480" s="251" t="str">
        <f t="shared" si="63"/>
        <v xml:space="preserve"> </v>
      </c>
      <c r="T480" s="252"/>
      <c r="U480" s="309" t="s">
        <v>451</v>
      </c>
    </row>
    <row r="481" spans="1:21">
      <c r="A481" s="23"/>
      <c r="B481" s="13">
        <v>450</v>
      </c>
      <c r="C481" s="23"/>
      <c r="D481" s="24" t="str">
        <f t="shared" si="57"/>
        <v xml:space="preserve"> </v>
      </c>
      <c r="E481" s="14" t="str">
        <f t="shared" si="58"/>
        <v xml:space="preserve"> </v>
      </c>
      <c r="F481" s="15"/>
      <c r="G481" s="13"/>
      <c r="H481" s="45"/>
      <c r="I481" s="16" t="str">
        <f t="shared" si="59"/>
        <v xml:space="preserve"> </v>
      </c>
      <c r="J481" s="17"/>
      <c r="K481" s="17"/>
      <c r="L481" s="92"/>
      <c r="M481" s="249"/>
      <c r="N481" s="250"/>
      <c r="O481" s="320" t="str">
        <f t="shared" si="61"/>
        <v xml:space="preserve"> </v>
      </c>
      <c r="P481" s="249" t="s">
        <v>316</v>
      </c>
      <c r="Q481" s="251" t="str">
        <f t="shared" si="60"/>
        <v xml:space="preserve"> </v>
      </c>
      <c r="R481" s="251" t="str">
        <f t="shared" si="62"/>
        <v xml:space="preserve"> </v>
      </c>
      <c r="S481" s="251" t="str">
        <f t="shared" si="63"/>
        <v xml:space="preserve"> </v>
      </c>
      <c r="T481" s="252"/>
      <c r="U481" s="309" t="s">
        <v>451</v>
      </c>
    </row>
    <row r="482" spans="1:21">
      <c r="A482" s="23"/>
      <c r="B482" s="13">
        <v>451</v>
      </c>
      <c r="C482" s="23"/>
      <c r="D482" s="24" t="str">
        <f t="shared" si="57"/>
        <v xml:space="preserve"> </v>
      </c>
      <c r="E482" s="14" t="str">
        <f t="shared" si="58"/>
        <v xml:space="preserve"> </v>
      </c>
      <c r="F482" s="15"/>
      <c r="G482" s="13"/>
      <c r="H482" s="45"/>
      <c r="I482" s="16" t="str">
        <f t="shared" si="59"/>
        <v xml:space="preserve"> </v>
      </c>
      <c r="J482" s="17"/>
      <c r="K482" s="17"/>
      <c r="L482" s="92"/>
      <c r="M482" s="249"/>
      <c r="N482" s="250"/>
      <c r="O482" s="320" t="str">
        <f t="shared" si="61"/>
        <v xml:space="preserve"> </v>
      </c>
      <c r="P482" s="249" t="s">
        <v>316</v>
      </c>
      <c r="Q482" s="251" t="str">
        <f t="shared" si="60"/>
        <v xml:space="preserve"> </v>
      </c>
      <c r="R482" s="251" t="str">
        <f t="shared" si="62"/>
        <v xml:space="preserve"> </v>
      </c>
      <c r="S482" s="251" t="str">
        <f t="shared" si="63"/>
        <v xml:space="preserve"> </v>
      </c>
      <c r="T482" s="252"/>
      <c r="U482" s="309" t="s">
        <v>451</v>
      </c>
    </row>
    <row r="483" spans="1:21">
      <c r="A483" s="23"/>
      <c r="B483" s="13">
        <v>452</v>
      </c>
      <c r="C483" s="23"/>
      <c r="D483" s="24" t="str">
        <f t="shared" si="57"/>
        <v xml:space="preserve"> </v>
      </c>
      <c r="E483" s="14" t="str">
        <f t="shared" si="58"/>
        <v xml:space="preserve"> </v>
      </c>
      <c r="F483" s="15"/>
      <c r="G483" s="13"/>
      <c r="H483" s="45"/>
      <c r="I483" s="16" t="str">
        <f t="shared" si="59"/>
        <v xml:space="preserve"> </v>
      </c>
      <c r="J483" s="17"/>
      <c r="K483" s="17"/>
      <c r="L483" s="92"/>
      <c r="M483" s="249"/>
      <c r="N483" s="250"/>
      <c r="O483" s="320" t="str">
        <f t="shared" si="61"/>
        <v xml:space="preserve"> </v>
      </c>
      <c r="P483" s="249" t="s">
        <v>316</v>
      </c>
      <c r="Q483" s="251" t="str">
        <f t="shared" si="60"/>
        <v xml:space="preserve"> </v>
      </c>
      <c r="R483" s="251" t="str">
        <f t="shared" si="62"/>
        <v xml:space="preserve"> </v>
      </c>
      <c r="S483" s="251" t="str">
        <f t="shared" si="63"/>
        <v xml:space="preserve"> </v>
      </c>
      <c r="T483" s="252"/>
      <c r="U483" s="309" t="s">
        <v>451</v>
      </c>
    </row>
    <row r="484" spans="1:21">
      <c r="A484" s="23"/>
      <c r="B484" s="13">
        <v>453</v>
      </c>
      <c r="C484" s="23"/>
      <c r="D484" s="24" t="str">
        <f t="shared" ref="D484:D547" si="64">IFERROR(VLOOKUP(C484,DATOS,4,FALSE)," ")</f>
        <v xml:space="preserve"> </v>
      </c>
      <c r="E484" s="14" t="str">
        <f t="shared" ref="E484:E549" si="65">IFERROR(VLOOKUP(C484,DATOS,3,FALSE)," ")</f>
        <v xml:space="preserve"> </v>
      </c>
      <c r="F484" s="15"/>
      <c r="G484" s="13"/>
      <c r="H484" s="45"/>
      <c r="I484" s="16" t="str">
        <f t="shared" ref="I484:I549" si="66">IFERROR(VLOOKUP(C484,DATOS,5,FALSE)," ")</f>
        <v xml:space="preserve"> </v>
      </c>
      <c r="J484" s="17"/>
      <c r="K484" s="17"/>
      <c r="L484" s="92"/>
      <c r="M484" s="249"/>
      <c r="N484" s="250"/>
      <c r="O484" s="320" t="str">
        <f t="shared" si="61"/>
        <v xml:space="preserve"> </v>
      </c>
      <c r="P484" s="249" t="s">
        <v>316</v>
      </c>
      <c r="Q484" s="251" t="str">
        <f t="shared" ref="Q484:Q551" si="67">IFERROR(VLOOKUP(C484,DATOS,10,FALSE)," ")</f>
        <v xml:space="preserve"> </v>
      </c>
      <c r="R484" s="251" t="str">
        <f t="shared" si="62"/>
        <v xml:space="preserve"> </v>
      </c>
      <c r="S484" s="251" t="str">
        <f t="shared" si="63"/>
        <v xml:space="preserve"> </v>
      </c>
      <c r="T484" s="252"/>
      <c r="U484" s="309" t="s">
        <v>451</v>
      </c>
    </row>
    <row r="485" spans="1:21">
      <c r="A485" s="23"/>
      <c r="B485" s="13">
        <v>454</v>
      </c>
      <c r="C485" s="23"/>
      <c r="D485" s="24" t="str">
        <f t="shared" si="64"/>
        <v xml:space="preserve"> </v>
      </c>
      <c r="E485" s="14" t="str">
        <f t="shared" si="65"/>
        <v xml:space="preserve"> </v>
      </c>
      <c r="F485" s="15"/>
      <c r="G485" s="13"/>
      <c r="H485" s="45"/>
      <c r="I485" s="16" t="str">
        <f t="shared" si="66"/>
        <v xml:space="preserve"> </v>
      </c>
      <c r="J485" s="17"/>
      <c r="K485" s="17"/>
      <c r="L485" s="92"/>
      <c r="M485" s="249"/>
      <c r="N485" s="250"/>
      <c r="O485" s="320" t="str">
        <f t="shared" si="61"/>
        <v xml:space="preserve"> </v>
      </c>
      <c r="P485" s="249" t="s">
        <v>316</v>
      </c>
      <c r="Q485" s="251" t="str">
        <f t="shared" si="67"/>
        <v xml:space="preserve"> </v>
      </c>
      <c r="R485" s="251" t="str">
        <f t="shared" si="62"/>
        <v xml:space="preserve"> </v>
      </c>
      <c r="S485" s="251" t="str">
        <f t="shared" si="63"/>
        <v xml:space="preserve"> </v>
      </c>
      <c r="T485" s="252"/>
      <c r="U485" s="309" t="s">
        <v>451</v>
      </c>
    </row>
    <row r="486" spans="1:21">
      <c r="A486" s="23"/>
      <c r="B486" s="13">
        <v>455</v>
      </c>
      <c r="C486" s="23"/>
      <c r="D486" s="24" t="str">
        <f t="shared" si="64"/>
        <v xml:space="preserve"> </v>
      </c>
      <c r="E486" s="14" t="str">
        <f t="shared" si="65"/>
        <v xml:space="preserve"> </v>
      </c>
      <c r="F486" s="15"/>
      <c r="G486" s="13"/>
      <c r="H486" s="45"/>
      <c r="I486" s="16" t="str">
        <f t="shared" si="66"/>
        <v xml:space="preserve"> </v>
      </c>
      <c r="J486" s="17"/>
      <c r="K486" s="17"/>
      <c r="L486" s="92"/>
      <c r="M486" s="249"/>
      <c r="N486" s="250"/>
      <c r="O486" s="320" t="str">
        <f t="shared" si="61"/>
        <v xml:space="preserve"> </v>
      </c>
      <c r="P486" s="249" t="s">
        <v>316</v>
      </c>
      <c r="Q486" s="251" t="str">
        <f t="shared" si="67"/>
        <v xml:space="preserve"> </v>
      </c>
      <c r="R486" s="251" t="str">
        <f t="shared" si="62"/>
        <v xml:space="preserve"> </v>
      </c>
      <c r="S486" s="251" t="str">
        <f t="shared" si="63"/>
        <v xml:space="preserve"> </v>
      </c>
      <c r="T486" s="252"/>
      <c r="U486" s="309" t="s">
        <v>451</v>
      </c>
    </row>
    <row r="487" spans="1:21">
      <c r="A487" s="23"/>
      <c r="B487" s="13">
        <v>456</v>
      </c>
      <c r="C487" s="23"/>
      <c r="D487" s="24" t="str">
        <f t="shared" si="64"/>
        <v xml:space="preserve"> </v>
      </c>
      <c r="E487" s="14" t="str">
        <f t="shared" si="65"/>
        <v xml:space="preserve"> </v>
      </c>
      <c r="F487" s="15"/>
      <c r="G487" s="13"/>
      <c r="H487" s="45"/>
      <c r="I487" s="16" t="str">
        <f t="shared" si="66"/>
        <v xml:space="preserve"> </v>
      </c>
      <c r="J487" s="17"/>
      <c r="K487" s="17"/>
      <c r="L487" s="92"/>
      <c r="M487" s="249"/>
      <c r="N487" s="250"/>
      <c r="O487" s="320" t="str">
        <f t="shared" si="61"/>
        <v xml:space="preserve"> </v>
      </c>
      <c r="P487" s="249" t="s">
        <v>316</v>
      </c>
      <c r="Q487" s="251" t="str">
        <f t="shared" si="67"/>
        <v xml:space="preserve"> </v>
      </c>
      <c r="R487" s="251" t="str">
        <f t="shared" si="62"/>
        <v xml:space="preserve"> </v>
      </c>
      <c r="S487" s="251" t="str">
        <f t="shared" si="63"/>
        <v xml:space="preserve"> </v>
      </c>
      <c r="T487" s="252"/>
      <c r="U487" s="309" t="s">
        <v>451</v>
      </c>
    </row>
    <row r="488" spans="1:21">
      <c r="A488" s="23"/>
      <c r="B488" s="13">
        <v>457</v>
      </c>
      <c r="C488" s="23"/>
      <c r="D488" s="24" t="str">
        <f t="shared" si="64"/>
        <v xml:space="preserve"> </v>
      </c>
      <c r="E488" s="14" t="str">
        <f t="shared" si="65"/>
        <v xml:space="preserve"> </v>
      </c>
      <c r="F488" s="15"/>
      <c r="G488" s="13"/>
      <c r="H488" s="45"/>
      <c r="I488" s="16" t="str">
        <f t="shared" si="66"/>
        <v xml:space="preserve"> </v>
      </c>
      <c r="J488" s="17"/>
      <c r="K488" s="17"/>
      <c r="L488" s="92"/>
      <c r="M488" s="249"/>
      <c r="N488" s="250"/>
      <c r="O488" s="320" t="str">
        <f t="shared" si="61"/>
        <v xml:space="preserve"> </v>
      </c>
      <c r="P488" s="249" t="s">
        <v>316</v>
      </c>
      <c r="Q488" s="251" t="str">
        <f t="shared" si="67"/>
        <v xml:space="preserve"> </v>
      </c>
      <c r="R488" s="251" t="str">
        <f t="shared" si="62"/>
        <v xml:space="preserve"> </v>
      </c>
      <c r="S488" s="251" t="str">
        <f t="shared" si="63"/>
        <v xml:space="preserve"> </v>
      </c>
      <c r="T488" s="252"/>
      <c r="U488" s="309" t="s">
        <v>451</v>
      </c>
    </row>
    <row r="489" spans="1:21">
      <c r="A489" s="23"/>
      <c r="B489" s="13">
        <v>458</v>
      </c>
      <c r="C489" s="23"/>
      <c r="D489" s="24" t="str">
        <f t="shared" si="64"/>
        <v xml:space="preserve"> </v>
      </c>
      <c r="E489" s="14" t="str">
        <f t="shared" si="65"/>
        <v xml:space="preserve"> </v>
      </c>
      <c r="F489" s="15"/>
      <c r="G489" s="13"/>
      <c r="H489" s="45"/>
      <c r="I489" s="16" t="str">
        <f t="shared" si="66"/>
        <v xml:space="preserve"> </v>
      </c>
      <c r="J489" s="17"/>
      <c r="K489" s="17"/>
      <c r="L489" s="92"/>
      <c r="M489" s="249"/>
      <c r="N489" s="250"/>
      <c r="O489" s="320" t="str">
        <f t="shared" si="61"/>
        <v xml:space="preserve"> </v>
      </c>
      <c r="P489" s="249" t="s">
        <v>316</v>
      </c>
      <c r="Q489" s="251" t="str">
        <f t="shared" si="67"/>
        <v xml:space="preserve"> </v>
      </c>
      <c r="R489" s="251" t="str">
        <f t="shared" si="62"/>
        <v xml:space="preserve"> </v>
      </c>
      <c r="S489" s="251" t="str">
        <f t="shared" si="63"/>
        <v xml:space="preserve"> </v>
      </c>
      <c r="T489" s="252"/>
      <c r="U489" s="309" t="s">
        <v>451</v>
      </c>
    </row>
    <row r="490" spans="1:21">
      <c r="A490" s="23"/>
      <c r="B490" s="13">
        <v>459</v>
      </c>
      <c r="C490" s="23"/>
      <c r="D490" s="24" t="str">
        <f t="shared" si="64"/>
        <v xml:space="preserve"> </v>
      </c>
      <c r="E490" s="14" t="str">
        <f t="shared" si="65"/>
        <v xml:space="preserve"> </v>
      </c>
      <c r="F490" s="15"/>
      <c r="G490" s="13"/>
      <c r="H490" s="45"/>
      <c r="I490" s="16" t="str">
        <f t="shared" si="66"/>
        <v xml:space="preserve"> </v>
      </c>
      <c r="J490" s="17"/>
      <c r="K490" s="17"/>
      <c r="L490" s="92"/>
      <c r="M490" s="249"/>
      <c r="N490" s="250"/>
      <c r="O490" s="320" t="str">
        <f t="shared" si="61"/>
        <v xml:space="preserve"> </v>
      </c>
      <c r="P490" s="249" t="s">
        <v>316</v>
      </c>
      <c r="Q490" s="251" t="str">
        <f t="shared" si="67"/>
        <v xml:space="preserve"> </v>
      </c>
      <c r="R490" s="251" t="str">
        <f t="shared" si="62"/>
        <v xml:space="preserve"> </v>
      </c>
      <c r="S490" s="251" t="str">
        <f t="shared" si="63"/>
        <v xml:space="preserve"> </v>
      </c>
      <c r="T490" s="252"/>
      <c r="U490" s="309" t="s">
        <v>451</v>
      </c>
    </row>
    <row r="491" spans="1:21">
      <c r="A491" s="23"/>
      <c r="B491" s="13">
        <v>460</v>
      </c>
      <c r="C491" s="23"/>
      <c r="D491" s="24" t="str">
        <f t="shared" si="64"/>
        <v xml:space="preserve"> </v>
      </c>
      <c r="E491" s="14" t="str">
        <f t="shared" si="65"/>
        <v xml:space="preserve"> </v>
      </c>
      <c r="F491" s="15"/>
      <c r="G491" s="13"/>
      <c r="H491" s="45"/>
      <c r="I491" s="16" t="str">
        <f t="shared" si="66"/>
        <v xml:space="preserve"> </v>
      </c>
      <c r="J491" s="17"/>
      <c r="K491" s="17"/>
      <c r="L491" s="92"/>
      <c r="M491" s="249"/>
      <c r="N491" s="250"/>
      <c r="O491" s="320" t="str">
        <f t="shared" si="61"/>
        <v xml:space="preserve"> </v>
      </c>
      <c r="P491" s="249" t="s">
        <v>316</v>
      </c>
      <c r="Q491" s="251" t="str">
        <f t="shared" si="67"/>
        <v xml:space="preserve"> </v>
      </c>
      <c r="R491" s="251" t="str">
        <f t="shared" si="62"/>
        <v xml:space="preserve"> </v>
      </c>
      <c r="S491" s="251" t="str">
        <f t="shared" si="63"/>
        <v xml:space="preserve"> </v>
      </c>
      <c r="T491" s="252"/>
      <c r="U491" s="309" t="s">
        <v>451</v>
      </c>
    </row>
    <row r="492" spans="1:21">
      <c r="A492" s="23"/>
      <c r="B492" s="13">
        <v>461</v>
      </c>
      <c r="C492" s="23"/>
      <c r="D492" s="24" t="str">
        <f t="shared" si="64"/>
        <v xml:space="preserve"> </v>
      </c>
      <c r="E492" s="14" t="str">
        <f t="shared" si="65"/>
        <v xml:space="preserve"> </v>
      </c>
      <c r="F492" s="15"/>
      <c r="G492" s="13"/>
      <c r="H492" s="45"/>
      <c r="I492" s="16" t="str">
        <f t="shared" si="66"/>
        <v xml:space="preserve"> </v>
      </c>
      <c r="J492" s="17"/>
      <c r="K492" s="17"/>
      <c r="L492" s="92"/>
      <c r="M492" s="249"/>
      <c r="N492" s="250"/>
      <c r="O492" s="320" t="str">
        <f t="shared" si="61"/>
        <v xml:space="preserve"> </v>
      </c>
      <c r="P492" s="249" t="s">
        <v>316</v>
      </c>
      <c r="Q492" s="251" t="str">
        <f t="shared" si="67"/>
        <v xml:space="preserve"> </v>
      </c>
      <c r="R492" s="251" t="str">
        <f t="shared" si="62"/>
        <v xml:space="preserve"> </v>
      </c>
      <c r="S492" s="251" t="str">
        <f t="shared" si="63"/>
        <v xml:space="preserve"> </v>
      </c>
      <c r="T492" s="252"/>
      <c r="U492" s="309" t="s">
        <v>451</v>
      </c>
    </row>
    <row r="493" spans="1:21">
      <c r="A493" s="23"/>
      <c r="B493" s="13">
        <v>462</v>
      </c>
      <c r="C493" s="23"/>
      <c r="D493" s="24" t="str">
        <f t="shared" si="64"/>
        <v xml:space="preserve"> </v>
      </c>
      <c r="E493" s="14" t="str">
        <f t="shared" si="65"/>
        <v xml:space="preserve"> </v>
      </c>
      <c r="F493" s="15"/>
      <c r="G493" s="13"/>
      <c r="H493" s="45"/>
      <c r="I493" s="16" t="str">
        <f t="shared" si="66"/>
        <v xml:space="preserve"> </v>
      </c>
      <c r="J493" s="17"/>
      <c r="K493" s="17"/>
      <c r="L493" s="92"/>
      <c r="M493" s="249"/>
      <c r="N493" s="250"/>
      <c r="O493" s="320" t="str">
        <f t="shared" si="61"/>
        <v xml:space="preserve"> </v>
      </c>
      <c r="P493" s="249" t="s">
        <v>316</v>
      </c>
      <c r="Q493" s="251" t="str">
        <f t="shared" si="67"/>
        <v xml:space="preserve"> </v>
      </c>
      <c r="R493" s="251" t="str">
        <f t="shared" si="62"/>
        <v xml:space="preserve"> </v>
      </c>
      <c r="S493" s="251" t="str">
        <f t="shared" si="63"/>
        <v xml:space="preserve"> </v>
      </c>
      <c r="T493" s="252"/>
      <c r="U493" s="309" t="s">
        <v>451</v>
      </c>
    </row>
    <row r="494" spans="1:21">
      <c r="A494" s="23"/>
      <c r="B494" s="13">
        <v>463</v>
      </c>
      <c r="C494" s="23"/>
      <c r="D494" s="24" t="str">
        <f t="shared" si="64"/>
        <v xml:space="preserve"> </v>
      </c>
      <c r="E494" s="14" t="str">
        <f t="shared" si="65"/>
        <v xml:space="preserve"> </v>
      </c>
      <c r="F494" s="15"/>
      <c r="G494" s="13"/>
      <c r="H494" s="45"/>
      <c r="I494" s="16" t="str">
        <f t="shared" si="66"/>
        <v xml:space="preserve"> </v>
      </c>
      <c r="J494" s="17"/>
      <c r="K494" s="17"/>
      <c r="L494" s="92"/>
      <c r="M494" s="249"/>
      <c r="N494" s="250"/>
      <c r="O494" s="320" t="str">
        <f t="shared" si="61"/>
        <v xml:space="preserve"> </v>
      </c>
      <c r="P494" s="249" t="s">
        <v>316</v>
      </c>
      <c r="Q494" s="251" t="str">
        <f t="shared" si="67"/>
        <v xml:space="preserve"> </v>
      </c>
      <c r="R494" s="251" t="str">
        <f t="shared" si="62"/>
        <v xml:space="preserve"> </v>
      </c>
      <c r="S494" s="251" t="str">
        <f t="shared" si="63"/>
        <v xml:space="preserve"> </v>
      </c>
      <c r="T494" s="252"/>
      <c r="U494" s="309" t="s">
        <v>451</v>
      </c>
    </row>
    <row r="495" spans="1:21">
      <c r="A495" s="23"/>
      <c r="B495" s="13">
        <v>464</v>
      </c>
      <c r="C495" s="23"/>
      <c r="D495" s="24" t="str">
        <f t="shared" si="64"/>
        <v xml:space="preserve"> </v>
      </c>
      <c r="E495" s="14" t="str">
        <f t="shared" si="65"/>
        <v xml:space="preserve"> </v>
      </c>
      <c r="F495" s="15"/>
      <c r="G495" s="13"/>
      <c r="H495" s="45"/>
      <c r="I495" s="16" t="str">
        <f t="shared" si="66"/>
        <v xml:space="preserve"> </v>
      </c>
      <c r="J495" s="17"/>
      <c r="K495" s="17"/>
      <c r="L495" s="92"/>
      <c r="M495" s="249"/>
      <c r="N495" s="250"/>
      <c r="O495" s="320" t="str">
        <f t="shared" si="61"/>
        <v xml:space="preserve"> </v>
      </c>
      <c r="P495" s="249" t="s">
        <v>316</v>
      </c>
      <c r="Q495" s="251" t="str">
        <f t="shared" si="67"/>
        <v xml:space="preserve"> </v>
      </c>
      <c r="R495" s="251" t="str">
        <f t="shared" si="62"/>
        <v xml:space="preserve"> </v>
      </c>
      <c r="S495" s="251" t="str">
        <f t="shared" si="63"/>
        <v xml:space="preserve"> </v>
      </c>
      <c r="T495" s="252"/>
      <c r="U495" s="309" t="s">
        <v>451</v>
      </c>
    </row>
    <row r="496" spans="1:21">
      <c r="A496" s="23"/>
      <c r="B496" s="13">
        <v>465</v>
      </c>
      <c r="C496" s="23"/>
      <c r="D496" s="24" t="str">
        <f t="shared" si="64"/>
        <v xml:space="preserve"> </v>
      </c>
      <c r="E496" s="14" t="str">
        <f t="shared" si="65"/>
        <v xml:space="preserve"> </v>
      </c>
      <c r="F496" s="15"/>
      <c r="G496" s="13"/>
      <c r="H496" s="45"/>
      <c r="I496" s="16" t="str">
        <f t="shared" si="66"/>
        <v xml:space="preserve"> </v>
      </c>
      <c r="J496" s="17"/>
      <c r="K496" s="17"/>
      <c r="L496" s="92"/>
      <c r="M496" s="249"/>
      <c r="N496" s="250"/>
      <c r="O496" s="320" t="str">
        <f t="shared" si="61"/>
        <v xml:space="preserve"> </v>
      </c>
      <c r="P496" s="249" t="s">
        <v>316</v>
      </c>
      <c r="Q496" s="251" t="str">
        <f t="shared" si="67"/>
        <v xml:space="preserve"> </v>
      </c>
      <c r="R496" s="251" t="str">
        <f t="shared" si="62"/>
        <v xml:space="preserve"> </v>
      </c>
      <c r="S496" s="251" t="str">
        <f t="shared" si="63"/>
        <v xml:space="preserve"> </v>
      </c>
      <c r="T496" s="252"/>
      <c r="U496" s="309" t="s">
        <v>451</v>
      </c>
    </row>
    <row r="497" spans="1:21">
      <c r="A497" s="23"/>
      <c r="B497" s="13">
        <v>466</v>
      </c>
      <c r="C497" s="23"/>
      <c r="D497" s="24" t="str">
        <f t="shared" si="64"/>
        <v xml:space="preserve"> </v>
      </c>
      <c r="E497" s="14" t="str">
        <f t="shared" si="65"/>
        <v xml:space="preserve"> </v>
      </c>
      <c r="F497" s="15"/>
      <c r="G497" s="13"/>
      <c r="H497" s="45"/>
      <c r="I497" s="16" t="str">
        <f t="shared" si="66"/>
        <v xml:space="preserve"> </v>
      </c>
      <c r="J497" s="17"/>
      <c r="K497" s="17"/>
      <c r="L497" s="92"/>
      <c r="M497" s="249"/>
      <c r="N497" s="250"/>
      <c r="O497" s="320" t="str">
        <f t="shared" si="61"/>
        <v xml:space="preserve"> </v>
      </c>
      <c r="P497" s="249" t="s">
        <v>316</v>
      </c>
      <c r="Q497" s="251" t="str">
        <f t="shared" si="67"/>
        <v xml:space="preserve"> </v>
      </c>
      <c r="R497" s="251" t="str">
        <f t="shared" si="62"/>
        <v xml:space="preserve"> </v>
      </c>
      <c r="S497" s="251" t="str">
        <f t="shared" si="63"/>
        <v xml:space="preserve"> </v>
      </c>
      <c r="T497" s="252"/>
      <c r="U497" s="309" t="s">
        <v>451</v>
      </c>
    </row>
    <row r="498" spans="1:21">
      <c r="A498" s="23"/>
      <c r="B498" s="13">
        <v>467</v>
      </c>
      <c r="C498" s="23"/>
      <c r="D498" s="24" t="str">
        <f t="shared" si="64"/>
        <v xml:space="preserve"> </v>
      </c>
      <c r="E498" s="14" t="str">
        <f t="shared" si="65"/>
        <v xml:space="preserve"> </v>
      </c>
      <c r="F498" s="15"/>
      <c r="G498" s="13"/>
      <c r="H498" s="45"/>
      <c r="I498" s="16" t="str">
        <f t="shared" si="66"/>
        <v xml:space="preserve"> </v>
      </c>
      <c r="J498" s="17"/>
      <c r="K498" s="17"/>
      <c r="L498" s="92"/>
      <c r="M498" s="249"/>
      <c r="N498" s="250"/>
      <c r="O498" s="320" t="str">
        <f t="shared" si="61"/>
        <v xml:space="preserve"> </v>
      </c>
      <c r="P498" s="249" t="s">
        <v>316</v>
      </c>
      <c r="Q498" s="251" t="str">
        <f t="shared" si="67"/>
        <v xml:space="preserve"> </v>
      </c>
      <c r="R498" s="251" t="str">
        <f t="shared" si="62"/>
        <v xml:space="preserve"> </v>
      </c>
      <c r="S498" s="251" t="str">
        <f t="shared" si="63"/>
        <v xml:space="preserve"> </v>
      </c>
      <c r="T498" s="252"/>
      <c r="U498" s="309" t="s">
        <v>451</v>
      </c>
    </row>
    <row r="499" spans="1:21">
      <c r="A499" s="23"/>
      <c r="B499" s="13">
        <v>468</v>
      </c>
      <c r="C499" s="23"/>
      <c r="D499" s="24" t="str">
        <f t="shared" si="64"/>
        <v xml:space="preserve"> </v>
      </c>
      <c r="E499" s="14" t="str">
        <f t="shared" si="65"/>
        <v xml:space="preserve"> </v>
      </c>
      <c r="F499" s="15"/>
      <c r="G499" s="13"/>
      <c r="H499" s="45"/>
      <c r="I499" s="16" t="str">
        <f t="shared" si="66"/>
        <v xml:space="preserve"> </v>
      </c>
      <c r="J499" s="17"/>
      <c r="K499" s="17"/>
      <c r="L499" s="92"/>
      <c r="M499" s="249"/>
      <c r="N499" s="250"/>
      <c r="O499" s="320" t="str">
        <f t="shared" si="61"/>
        <v xml:space="preserve"> </v>
      </c>
      <c r="P499" s="249" t="s">
        <v>316</v>
      </c>
      <c r="Q499" s="251" t="str">
        <f t="shared" si="67"/>
        <v xml:space="preserve"> </v>
      </c>
      <c r="R499" s="251" t="str">
        <f t="shared" si="62"/>
        <v xml:space="preserve"> </v>
      </c>
      <c r="S499" s="251" t="str">
        <f t="shared" si="63"/>
        <v xml:space="preserve"> </v>
      </c>
      <c r="T499" s="252"/>
      <c r="U499" s="309" t="s">
        <v>451</v>
      </c>
    </row>
    <row r="500" spans="1:21">
      <c r="A500" s="23"/>
      <c r="B500" s="13">
        <v>469</v>
      </c>
      <c r="C500" s="23"/>
      <c r="D500" s="24" t="str">
        <f t="shared" si="64"/>
        <v xml:space="preserve"> </v>
      </c>
      <c r="E500" s="14" t="str">
        <f t="shared" si="65"/>
        <v xml:space="preserve"> </v>
      </c>
      <c r="F500" s="15"/>
      <c r="G500" s="13"/>
      <c r="H500" s="45"/>
      <c r="I500" s="16" t="str">
        <f t="shared" si="66"/>
        <v xml:space="preserve"> </v>
      </c>
      <c r="J500" s="17"/>
      <c r="K500" s="17"/>
      <c r="L500" s="92"/>
      <c r="M500" s="249"/>
      <c r="N500" s="250"/>
      <c r="O500" s="320" t="str">
        <f t="shared" si="61"/>
        <v xml:space="preserve"> </v>
      </c>
      <c r="P500" s="249" t="s">
        <v>316</v>
      </c>
      <c r="Q500" s="251" t="str">
        <f t="shared" si="67"/>
        <v xml:space="preserve"> </v>
      </c>
      <c r="R500" s="251" t="str">
        <f t="shared" si="62"/>
        <v xml:space="preserve"> </v>
      </c>
      <c r="S500" s="251" t="str">
        <f t="shared" si="63"/>
        <v xml:space="preserve"> </v>
      </c>
      <c r="T500" s="252"/>
      <c r="U500" s="309" t="s">
        <v>451</v>
      </c>
    </row>
    <row r="501" spans="1:21">
      <c r="A501" s="23"/>
      <c r="B501" s="13">
        <v>470</v>
      </c>
      <c r="C501" s="23"/>
      <c r="D501" s="24" t="str">
        <f t="shared" si="64"/>
        <v xml:space="preserve"> </v>
      </c>
      <c r="E501" s="14" t="str">
        <f t="shared" si="65"/>
        <v xml:space="preserve"> </v>
      </c>
      <c r="F501" s="15"/>
      <c r="G501" s="13"/>
      <c r="H501" s="45"/>
      <c r="I501" s="16" t="str">
        <f t="shared" si="66"/>
        <v xml:space="preserve"> </v>
      </c>
      <c r="J501" s="17"/>
      <c r="K501" s="17"/>
      <c r="L501" s="92"/>
      <c r="M501" s="249"/>
      <c r="N501" s="250"/>
      <c r="O501" s="320" t="str">
        <f t="shared" si="61"/>
        <v xml:space="preserve"> </v>
      </c>
      <c r="P501" s="249" t="s">
        <v>316</v>
      </c>
      <c r="Q501" s="251" t="str">
        <f t="shared" si="67"/>
        <v xml:space="preserve"> </v>
      </c>
      <c r="R501" s="251" t="str">
        <f t="shared" si="62"/>
        <v xml:space="preserve"> </v>
      </c>
      <c r="S501" s="251" t="str">
        <f t="shared" si="63"/>
        <v xml:space="preserve"> </v>
      </c>
      <c r="T501" s="252"/>
      <c r="U501" s="309" t="s">
        <v>451</v>
      </c>
    </row>
    <row r="502" spans="1:21">
      <c r="A502" s="23"/>
      <c r="B502" s="13">
        <v>471</v>
      </c>
      <c r="C502" s="23"/>
      <c r="D502" s="24" t="str">
        <f t="shared" si="64"/>
        <v xml:space="preserve"> </v>
      </c>
      <c r="E502" s="14" t="str">
        <f t="shared" si="65"/>
        <v xml:space="preserve"> </v>
      </c>
      <c r="F502" s="15"/>
      <c r="G502" s="13"/>
      <c r="H502" s="45"/>
      <c r="I502" s="16" t="str">
        <f t="shared" si="66"/>
        <v xml:space="preserve"> </v>
      </c>
      <c r="J502" s="17"/>
      <c r="K502" s="17"/>
      <c r="L502" s="92"/>
      <c r="M502" s="249"/>
      <c r="N502" s="250"/>
      <c r="O502" s="320" t="str">
        <f t="shared" si="61"/>
        <v xml:space="preserve"> </v>
      </c>
      <c r="P502" s="249" t="s">
        <v>316</v>
      </c>
      <c r="Q502" s="251" t="str">
        <f t="shared" si="67"/>
        <v xml:space="preserve"> </v>
      </c>
      <c r="R502" s="251" t="str">
        <f t="shared" si="62"/>
        <v xml:space="preserve"> </v>
      </c>
      <c r="S502" s="251" t="str">
        <f t="shared" si="63"/>
        <v xml:space="preserve"> </v>
      </c>
      <c r="T502" s="252"/>
      <c r="U502" s="309" t="s">
        <v>451</v>
      </c>
    </row>
    <row r="503" spans="1:21">
      <c r="A503" s="23"/>
      <c r="B503" s="13">
        <v>472</v>
      </c>
      <c r="C503" s="23"/>
      <c r="D503" s="24" t="str">
        <f t="shared" si="64"/>
        <v xml:space="preserve"> </v>
      </c>
      <c r="E503" s="14" t="str">
        <f t="shared" si="65"/>
        <v xml:space="preserve"> </v>
      </c>
      <c r="F503" s="15"/>
      <c r="G503" s="13"/>
      <c r="H503" s="45"/>
      <c r="I503" s="16" t="str">
        <f t="shared" si="66"/>
        <v xml:space="preserve"> </v>
      </c>
      <c r="J503" s="17"/>
      <c r="K503" s="17"/>
      <c r="L503" s="92"/>
      <c r="M503" s="249"/>
      <c r="N503" s="250"/>
      <c r="O503" s="320" t="str">
        <f t="shared" si="61"/>
        <v xml:space="preserve"> </v>
      </c>
      <c r="P503" s="249" t="s">
        <v>316</v>
      </c>
      <c r="Q503" s="251" t="str">
        <f t="shared" si="67"/>
        <v xml:space="preserve"> </v>
      </c>
      <c r="R503" s="251" t="str">
        <f t="shared" si="62"/>
        <v xml:space="preserve"> </v>
      </c>
      <c r="S503" s="251" t="str">
        <f t="shared" si="63"/>
        <v xml:space="preserve"> </v>
      </c>
      <c r="T503" s="252"/>
      <c r="U503" s="309" t="s">
        <v>451</v>
      </c>
    </row>
    <row r="504" spans="1:21">
      <c r="A504" s="23"/>
      <c r="B504" s="13">
        <v>473</v>
      </c>
      <c r="C504" s="23"/>
      <c r="D504" s="24" t="str">
        <f t="shared" si="64"/>
        <v xml:space="preserve"> </v>
      </c>
      <c r="E504" s="14" t="str">
        <f t="shared" si="65"/>
        <v xml:space="preserve"> </v>
      </c>
      <c r="F504" s="15"/>
      <c r="G504" s="13"/>
      <c r="H504" s="45"/>
      <c r="I504" s="16" t="str">
        <f t="shared" si="66"/>
        <v xml:space="preserve"> </v>
      </c>
      <c r="J504" s="17"/>
      <c r="K504" s="17"/>
      <c r="L504" s="92"/>
      <c r="M504" s="249"/>
      <c r="N504" s="250"/>
      <c r="O504" s="320" t="str">
        <f t="shared" si="61"/>
        <v xml:space="preserve"> </v>
      </c>
      <c r="P504" s="249" t="s">
        <v>316</v>
      </c>
      <c r="Q504" s="251" t="str">
        <f t="shared" si="67"/>
        <v xml:space="preserve"> </v>
      </c>
      <c r="R504" s="251" t="str">
        <f t="shared" si="62"/>
        <v xml:space="preserve"> </v>
      </c>
      <c r="S504" s="251" t="str">
        <f t="shared" si="63"/>
        <v xml:space="preserve"> </v>
      </c>
      <c r="T504" s="252"/>
      <c r="U504" s="309" t="s">
        <v>451</v>
      </c>
    </row>
    <row r="505" spans="1:21">
      <c r="A505" s="23"/>
      <c r="B505" s="13">
        <v>474</v>
      </c>
      <c r="C505" s="23"/>
      <c r="D505" s="24" t="str">
        <f t="shared" si="64"/>
        <v xml:space="preserve"> </v>
      </c>
      <c r="E505" s="14" t="str">
        <f t="shared" si="65"/>
        <v xml:space="preserve"> </v>
      </c>
      <c r="F505" s="15"/>
      <c r="G505" s="13"/>
      <c r="H505" s="45"/>
      <c r="I505" s="16" t="str">
        <f t="shared" si="66"/>
        <v xml:space="preserve"> </v>
      </c>
      <c r="J505" s="17"/>
      <c r="K505" s="17"/>
      <c r="L505" s="92"/>
      <c r="M505" s="249"/>
      <c r="N505" s="250"/>
      <c r="O505" s="320" t="str">
        <f t="shared" si="61"/>
        <v xml:space="preserve"> </v>
      </c>
      <c r="P505" s="249" t="s">
        <v>316</v>
      </c>
      <c r="Q505" s="251" t="str">
        <f t="shared" si="67"/>
        <v xml:space="preserve"> </v>
      </c>
      <c r="R505" s="251" t="str">
        <f t="shared" si="62"/>
        <v xml:space="preserve"> </v>
      </c>
      <c r="S505" s="251" t="str">
        <f t="shared" si="63"/>
        <v xml:space="preserve"> </v>
      </c>
      <c r="T505" s="252"/>
      <c r="U505" s="309" t="s">
        <v>451</v>
      </c>
    </row>
    <row r="506" spans="1:21">
      <c r="A506" s="23"/>
      <c r="B506" s="13">
        <v>475</v>
      </c>
      <c r="C506" s="23"/>
      <c r="D506" s="24" t="str">
        <f t="shared" si="64"/>
        <v xml:space="preserve"> </v>
      </c>
      <c r="E506" s="14" t="str">
        <f t="shared" si="65"/>
        <v xml:space="preserve"> </v>
      </c>
      <c r="F506" s="15"/>
      <c r="G506" s="13"/>
      <c r="H506" s="45"/>
      <c r="I506" s="16" t="str">
        <f t="shared" si="66"/>
        <v xml:space="preserve"> </v>
      </c>
      <c r="J506" s="17"/>
      <c r="K506" s="17"/>
      <c r="L506" s="92"/>
      <c r="M506" s="249"/>
      <c r="N506" s="250"/>
      <c r="O506" s="320" t="str">
        <f t="shared" si="61"/>
        <v xml:space="preserve"> </v>
      </c>
      <c r="P506" s="249" t="s">
        <v>316</v>
      </c>
      <c r="Q506" s="251" t="str">
        <f t="shared" si="67"/>
        <v xml:space="preserve"> </v>
      </c>
      <c r="R506" s="251" t="str">
        <f t="shared" si="62"/>
        <v xml:space="preserve"> </v>
      </c>
      <c r="S506" s="251" t="str">
        <f t="shared" si="63"/>
        <v xml:space="preserve"> </v>
      </c>
      <c r="T506" s="252"/>
      <c r="U506" s="309" t="s">
        <v>451</v>
      </c>
    </row>
    <row r="507" spans="1:21">
      <c r="A507" s="23"/>
      <c r="B507" s="13">
        <v>476</v>
      </c>
      <c r="C507" s="23"/>
      <c r="D507" s="24" t="str">
        <f t="shared" si="64"/>
        <v xml:space="preserve"> </v>
      </c>
      <c r="E507" s="14" t="str">
        <f t="shared" si="65"/>
        <v xml:space="preserve"> </v>
      </c>
      <c r="F507" s="15"/>
      <c r="G507" s="13"/>
      <c r="H507" s="45"/>
      <c r="I507" s="16" t="str">
        <f t="shared" si="66"/>
        <v xml:space="preserve"> </v>
      </c>
      <c r="J507" s="17"/>
      <c r="K507" s="17"/>
      <c r="L507" s="92"/>
      <c r="M507" s="249"/>
      <c r="N507" s="250"/>
      <c r="O507" s="320" t="str">
        <f t="shared" si="61"/>
        <v xml:space="preserve"> </v>
      </c>
      <c r="P507" s="249" t="s">
        <v>316</v>
      </c>
      <c r="Q507" s="251" t="str">
        <f t="shared" si="67"/>
        <v xml:space="preserve"> </v>
      </c>
      <c r="R507" s="251" t="str">
        <f t="shared" si="62"/>
        <v xml:space="preserve"> </v>
      </c>
      <c r="S507" s="251" t="str">
        <f t="shared" si="63"/>
        <v xml:space="preserve"> </v>
      </c>
      <c r="T507" s="252"/>
      <c r="U507" s="309" t="s">
        <v>451</v>
      </c>
    </row>
    <row r="508" spans="1:21">
      <c r="A508" s="23"/>
      <c r="B508" s="13">
        <v>477</v>
      </c>
      <c r="C508" s="23"/>
      <c r="D508" s="24" t="str">
        <f t="shared" si="64"/>
        <v xml:space="preserve"> </v>
      </c>
      <c r="E508" s="14" t="str">
        <f t="shared" si="65"/>
        <v xml:space="preserve"> </v>
      </c>
      <c r="F508" s="15"/>
      <c r="G508" s="13"/>
      <c r="H508" s="45"/>
      <c r="I508" s="16" t="str">
        <f t="shared" si="66"/>
        <v xml:space="preserve"> </v>
      </c>
      <c r="J508" s="17"/>
      <c r="K508" s="17"/>
      <c r="L508" s="92"/>
      <c r="M508" s="249"/>
      <c r="N508" s="250"/>
      <c r="O508" s="320" t="str">
        <f t="shared" si="61"/>
        <v xml:space="preserve"> </v>
      </c>
      <c r="P508" s="249" t="s">
        <v>316</v>
      </c>
      <c r="Q508" s="251" t="str">
        <f t="shared" si="67"/>
        <v xml:space="preserve"> </v>
      </c>
      <c r="R508" s="251" t="str">
        <f t="shared" si="62"/>
        <v xml:space="preserve"> </v>
      </c>
      <c r="S508" s="251" t="str">
        <f t="shared" si="63"/>
        <v xml:space="preserve"> </v>
      </c>
      <c r="T508" s="252"/>
      <c r="U508" s="309" t="s">
        <v>451</v>
      </c>
    </row>
    <row r="509" spans="1:21">
      <c r="A509" s="23"/>
      <c r="B509" s="13">
        <v>478</v>
      </c>
      <c r="C509" s="23"/>
      <c r="D509" s="24" t="str">
        <f t="shared" si="64"/>
        <v xml:space="preserve"> </v>
      </c>
      <c r="E509" s="14" t="str">
        <f t="shared" si="65"/>
        <v xml:space="preserve"> </v>
      </c>
      <c r="F509" s="15"/>
      <c r="G509" s="13"/>
      <c r="H509" s="45"/>
      <c r="I509" s="16" t="str">
        <f t="shared" si="66"/>
        <v xml:space="preserve"> </v>
      </c>
      <c r="J509" s="17"/>
      <c r="K509" s="17"/>
      <c r="L509" s="92"/>
      <c r="M509" s="249"/>
      <c r="N509" s="250"/>
      <c r="O509" s="320" t="str">
        <f t="shared" si="61"/>
        <v xml:space="preserve"> </v>
      </c>
      <c r="P509" s="249" t="s">
        <v>316</v>
      </c>
      <c r="Q509" s="251" t="str">
        <f t="shared" si="67"/>
        <v xml:space="preserve"> </v>
      </c>
      <c r="R509" s="251" t="str">
        <f t="shared" si="62"/>
        <v xml:space="preserve"> </v>
      </c>
      <c r="S509" s="251" t="str">
        <f t="shared" si="63"/>
        <v xml:space="preserve"> </v>
      </c>
      <c r="T509" s="252"/>
      <c r="U509" s="309" t="s">
        <v>451</v>
      </c>
    </row>
    <row r="510" spans="1:21">
      <c r="A510" s="23"/>
      <c r="B510" s="13">
        <v>479</v>
      </c>
      <c r="C510" s="23"/>
      <c r="D510" s="24" t="str">
        <f t="shared" si="64"/>
        <v xml:space="preserve"> </v>
      </c>
      <c r="E510" s="14" t="str">
        <f t="shared" si="65"/>
        <v xml:space="preserve"> </v>
      </c>
      <c r="F510" s="15"/>
      <c r="G510" s="13"/>
      <c r="H510" s="45"/>
      <c r="I510" s="16" t="str">
        <f t="shared" si="66"/>
        <v xml:space="preserve"> </v>
      </c>
      <c r="J510" s="17"/>
      <c r="K510" s="17"/>
      <c r="L510" s="92"/>
      <c r="M510" s="249"/>
      <c r="N510" s="250"/>
      <c r="O510" s="320" t="str">
        <f t="shared" si="61"/>
        <v xml:space="preserve"> </v>
      </c>
      <c r="P510" s="249" t="s">
        <v>316</v>
      </c>
      <c r="Q510" s="251" t="str">
        <f t="shared" si="67"/>
        <v xml:space="preserve"> </v>
      </c>
      <c r="R510" s="251" t="str">
        <f t="shared" si="62"/>
        <v xml:space="preserve"> </v>
      </c>
      <c r="S510" s="251" t="str">
        <f t="shared" si="63"/>
        <v xml:space="preserve"> </v>
      </c>
      <c r="T510" s="252"/>
      <c r="U510" s="309" t="s">
        <v>451</v>
      </c>
    </row>
    <row r="511" spans="1:21">
      <c r="A511" s="23"/>
      <c r="B511" s="13">
        <v>480</v>
      </c>
      <c r="C511" s="23"/>
      <c r="D511" s="24" t="str">
        <f t="shared" si="64"/>
        <v xml:space="preserve"> </v>
      </c>
      <c r="E511" s="14" t="str">
        <f t="shared" si="65"/>
        <v xml:space="preserve"> </v>
      </c>
      <c r="F511" s="15"/>
      <c r="G511" s="13"/>
      <c r="H511" s="45"/>
      <c r="I511" s="16" t="str">
        <f t="shared" si="66"/>
        <v xml:space="preserve"> </v>
      </c>
      <c r="J511" s="17"/>
      <c r="K511" s="17"/>
      <c r="L511" s="92"/>
      <c r="M511" s="249"/>
      <c r="N511" s="250"/>
      <c r="O511" s="320" t="str">
        <f t="shared" si="61"/>
        <v xml:space="preserve"> </v>
      </c>
      <c r="P511" s="249" t="s">
        <v>316</v>
      </c>
      <c r="Q511" s="251" t="str">
        <f t="shared" si="67"/>
        <v xml:space="preserve"> </v>
      </c>
      <c r="R511" s="251" t="str">
        <f t="shared" si="62"/>
        <v xml:space="preserve"> </v>
      </c>
      <c r="S511" s="251" t="str">
        <f t="shared" si="63"/>
        <v xml:space="preserve"> </v>
      </c>
      <c r="T511" s="252"/>
      <c r="U511" s="309" t="s">
        <v>451</v>
      </c>
    </row>
    <row r="512" spans="1:21">
      <c r="A512" s="23"/>
      <c r="B512" s="13">
        <v>481</v>
      </c>
      <c r="C512" s="23"/>
      <c r="D512" s="24" t="str">
        <f t="shared" si="64"/>
        <v xml:space="preserve"> </v>
      </c>
      <c r="E512" s="14" t="str">
        <f t="shared" si="65"/>
        <v xml:space="preserve"> </v>
      </c>
      <c r="F512" s="15"/>
      <c r="G512" s="13"/>
      <c r="H512" s="45"/>
      <c r="I512" s="16" t="str">
        <f t="shared" si="66"/>
        <v xml:space="preserve"> </v>
      </c>
      <c r="J512" s="17"/>
      <c r="K512" s="17"/>
      <c r="L512" s="92"/>
      <c r="M512" s="249"/>
      <c r="N512" s="250"/>
      <c r="O512" s="320" t="str">
        <f t="shared" si="61"/>
        <v xml:space="preserve"> </v>
      </c>
      <c r="P512" s="249" t="s">
        <v>316</v>
      </c>
      <c r="Q512" s="251" t="str">
        <f t="shared" si="67"/>
        <v xml:space="preserve"> </v>
      </c>
      <c r="R512" s="251" t="str">
        <f t="shared" si="62"/>
        <v xml:space="preserve"> </v>
      </c>
      <c r="S512" s="251" t="str">
        <f t="shared" si="63"/>
        <v xml:space="preserve"> </v>
      </c>
      <c r="T512" s="252"/>
      <c r="U512" s="309" t="s">
        <v>451</v>
      </c>
    </row>
    <row r="513" spans="1:21">
      <c r="A513" s="23"/>
      <c r="B513" s="13">
        <v>482</v>
      </c>
      <c r="C513" s="23"/>
      <c r="D513" s="24" t="str">
        <f t="shared" si="64"/>
        <v xml:space="preserve"> </v>
      </c>
      <c r="E513" s="14" t="str">
        <f t="shared" si="65"/>
        <v xml:space="preserve"> </v>
      </c>
      <c r="F513" s="15"/>
      <c r="G513" s="13"/>
      <c r="H513" s="45"/>
      <c r="I513" s="16" t="str">
        <f t="shared" si="66"/>
        <v xml:space="preserve"> </v>
      </c>
      <c r="J513" s="17"/>
      <c r="K513" s="17"/>
      <c r="L513" s="92"/>
      <c r="M513" s="249"/>
      <c r="N513" s="250"/>
      <c r="O513" s="320" t="str">
        <f t="shared" si="61"/>
        <v xml:space="preserve"> </v>
      </c>
      <c r="P513" s="249" t="s">
        <v>316</v>
      </c>
      <c r="Q513" s="251" t="str">
        <f t="shared" si="67"/>
        <v xml:space="preserve"> </v>
      </c>
      <c r="R513" s="251" t="str">
        <f t="shared" si="62"/>
        <v xml:space="preserve"> </v>
      </c>
      <c r="S513" s="251" t="str">
        <f t="shared" si="63"/>
        <v xml:space="preserve"> </v>
      </c>
      <c r="T513" s="252"/>
      <c r="U513" s="309" t="s">
        <v>451</v>
      </c>
    </row>
    <row r="514" spans="1:21">
      <c r="A514" s="23"/>
      <c r="B514" s="13">
        <v>483</v>
      </c>
      <c r="C514" s="23"/>
      <c r="D514" s="24" t="str">
        <f t="shared" si="64"/>
        <v xml:space="preserve"> </v>
      </c>
      <c r="E514" s="14" t="str">
        <f t="shared" si="65"/>
        <v xml:space="preserve"> </v>
      </c>
      <c r="F514" s="15"/>
      <c r="G514" s="13"/>
      <c r="H514" s="45"/>
      <c r="I514" s="16" t="str">
        <f t="shared" si="66"/>
        <v xml:space="preserve"> </v>
      </c>
      <c r="J514" s="17"/>
      <c r="K514" s="17"/>
      <c r="L514" s="92"/>
      <c r="M514" s="249"/>
      <c r="N514" s="250"/>
      <c r="O514" s="320" t="str">
        <f t="shared" si="61"/>
        <v xml:space="preserve"> </v>
      </c>
      <c r="P514" s="249" t="s">
        <v>316</v>
      </c>
      <c r="Q514" s="251" t="str">
        <f t="shared" si="67"/>
        <v xml:space="preserve"> </v>
      </c>
      <c r="R514" s="251" t="str">
        <f t="shared" si="62"/>
        <v xml:space="preserve"> </v>
      </c>
      <c r="S514" s="251" t="str">
        <f t="shared" si="63"/>
        <v xml:space="preserve"> </v>
      </c>
      <c r="T514" s="252"/>
      <c r="U514" s="309" t="s">
        <v>451</v>
      </c>
    </row>
    <row r="515" spans="1:21">
      <c r="A515" s="23"/>
      <c r="B515" s="13">
        <v>484</v>
      </c>
      <c r="C515" s="23"/>
      <c r="D515" s="24" t="str">
        <f t="shared" si="64"/>
        <v xml:space="preserve"> </v>
      </c>
      <c r="E515" s="14" t="str">
        <f t="shared" si="65"/>
        <v xml:space="preserve"> </v>
      </c>
      <c r="F515" s="15"/>
      <c r="G515" s="13"/>
      <c r="H515" s="45"/>
      <c r="I515" s="16" t="str">
        <f t="shared" si="66"/>
        <v xml:space="preserve"> </v>
      </c>
      <c r="J515" s="17"/>
      <c r="K515" s="17"/>
      <c r="L515" s="92"/>
      <c r="M515" s="249"/>
      <c r="N515" s="250"/>
      <c r="O515" s="320" t="str">
        <f t="shared" ref="O515:O551" si="68">IFERROR(VLOOKUP(C515,DATOS,16,FALSE)," ")</f>
        <v xml:space="preserve"> </v>
      </c>
      <c r="P515" s="249" t="s">
        <v>316</v>
      </c>
      <c r="Q515" s="251" t="str">
        <f t="shared" si="67"/>
        <v xml:space="preserve"> </v>
      </c>
      <c r="R515" s="251" t="str">
        <f t="shared" ref="R515:R552" si="69">IFERROR(VLOOKUP(C515,DATOS,9,FALSE)," ")</f>
        <v xml:space="preserve"> </v>
      </c>
      <c r="S515" s="251" t="str">
        <f t="shared" ref="S515:S552" si="70">IFERROR(VLOOKUP(C515,DATOS,8,FALSE)," ")</f>
        <v xml:space="preserve"> </v>
      </c>
      <c r="T515" s="252"/>
      <c r="U515" s="309" t="s">
        <v>451</v>
      </c>
    </row>
    <row r="516" spans="1:21">
      <c r="A516" s="23"/>
      <c r="B516" s="13">
        <v>485</v>
      </c>
      <c r="C516" s="23"/>
      <c r="D516" s="24" t="str">
        <f t="shared" si="64"/>
        <v xml:space="preserve"> </v>
      </c>
      <c r="E516" s="14" t="str">
        <f t="shared" si="65"/>
        <v xml:space="preserve"> </v>
      </c>
      <c r="F516" s="15"/>
      <c r="G516" s="13"/>
      <c r="H516" s="45"/>
      <c r="I516" s="16" t="str">
        <f t="shared" si="66"/>
        <v xml:space="preserve"> </v>
      </c>
      <c r="J516" s="17"/>
      <c r="K516" s="17"/>
      <c r="L516" s="92"/>
      <c r="M516" s="249"/>
      <c r="N516" s="250"/>
      <c r="O516" s="320" t="str">
        <f t="shared" si="68"/>
        <v xml:space="preserve"> </v>
      </c>
      <c r="P516" s="249" t="s">
        <v>316</v>
      </c>
      <c r="Q516" s="251" t="str">
        <f t="shared" si="67"/>
        <v xml:space="preserve"> </v>
      </c>
      <c r="R516" s="251" t="str">
        <f t="shared" si="69"/>
        <v xml:space="preserve"> </v>
      </c>
      <c r="S516" s="251" t="str">
        <f t="shared" si="70"/>
        <v xml:space="preserve"> </v>
      </c>
      <c r="T516" s="252"/>
      <c r="U516" s="309" t="s">
        <v>451</v>
      </c>
    </row>
    <row r="517" spans="1:21">
      <c r="A517" s="23"/>
      <c r="B517" s="13">
        <v>486</v>
      </c>
      <c r="C517" s="23"/>
      <c r="D517" s="24" t="str">
        <f t="shared" si="64"/>
        <v xml:space="preserve"> </v>
      </c>
      <c r="E517" s="14" t="str">
        <f t="shared" si="65"/>
        <v xml:space="preserve"> </v>
      </c>
      <c r="F517" s="15"/>
      <c r="G517" s="13"/>
      <c r="H517" s="45"/>
      <c r="I517" s="16" t="str">
        <f t="shared" si="66"/>
        <v xml:space="preserve"> </v>
      </c>
      <c r="J517" s="17"/>
      <c r="K517" s="17"/>
      <c r="L517" s="92"/>
      <c r="M517" s="249"/>
      <c r="N517" s="250"/>
      <c r="O517" s="320" t="str">
        <f t="shared" si="68"/>
        <v xml:space="preserve"> </v>
      </c>
      <c r="P517" s="249" t="s">
        <v>316</v>
      </c>
      <c r="Q517" s="251" t="str">
        <f t="shared" si="67"/>
        <v xml:space="preserve"> </v>
      </c>
      <c r="R517" s="251" t="str">
        <f t="shared" si="69"/>
        <v xml:space="preserve"> </v>
      </c>
      <c r="S517" s="251" t="str">
        <f t="shared" si="70"/>
        <v xml:space="preserve"> </v>
      </c>
      <c r="T517" s="252"/>
      <c r="U517" s="309" t="s">
        <v>451</v>
      </c>
    </row>
    <row r="518" spans="1:21">
      <c r="A518" s="23"/>
      <c r="B518" s="13">
        <v>487</v>
      </c>
      <c r="C518" s="23"/>
      <c r="D518" s="24" t="str">
        <f t="shared" si="64"/>
        <v xml:space="preserve"> </v>
      </c>
      <c r="E518" s="14" t="str">
        <f t="shared" si="65"/>
        <v xml:space="preserve"> </v>
      </c>
      <c r="F518" s="15"/>
      <c r="G518" s="13"/>
      <c r="H518" s="45"/>
      <c r="I518" s="16" t="str">
        <f t="shared" si="66"/>
        <v xml:space="preserve"> </v>
      </c>
      <c r="J518" s="17"/>
      <c r="K518" s="17"/>
      <c r="L518" s="92"/>
      <c r="M518" s="249"/>
      <c r="N518" s="250"/>
      <c r="O518" s="320" t="str">
        <f t="shared" si="68"/>
        <v xml:space="preserve"> </v>
      </c>
      <c r="P518" s="249" t="s">
        <v>316</v>
      </c>
      <c r="Q518" s="251" t="str">
        <f t="shared" si="67"/>
        <v xml:space="preserve"> </v>
      </c>
      <c r="R518" s="251" t="str">
        <f t="shared" si="69"/>
        <v xml:space="preserve"> </v>
      </c>
      <c r="S518" s="251" t="str">
        <f t="shared" si="70"/>
        <v xml:space="preserve"> </v>
      </c>
      <c r="T518" s="252"/>
      <c r="U518" s="309" t="s">
        <v>451</v>
      </c>
    </row>
    <row r="519" spans="1:21">
      <c r="A519" s="23"/>
      <c r="B519" s="13">
        <v>488</v>
      </c>
      <c r="C519" s="23"/>
      <c r="D519" s="24" t="str">
        <f t="shared" si="64"/>
        <v xml:space="preserve"> </v>
      </c>
      <c r="E519" s="14" t="str">
        <f t="shared" si="65"/>
        <v xml:space="preserve"> </v>
      </c>
      <c r="F519" s="15"/>
      <c r="G519" s="13"/>
      <c r="H519" s="45"/>
      <c r="I519" s="16" t="str">
        <f t="shared" si="66"/>
        <v xml:space="preserve"> </v>
      </c>
      <c r="J519" s="17"/>
      <c r="K519" s="17"/>
      <c r="L519" s="92"/>
      <c r="M519" s="249"/>
      <c r="N519" s="250"/>
      <c r="O519" s="320" t="str">
        <f t="shared" si="68"/>
        <v xml:space="preserve"> </v>
      </c>
      <c r="P519" s="249" t="s">
        <v>316</v>
      </c>
      <c r="Q519" s="251" t="str">
        <f t="shared" si="67"/>
        <v xml:space="preserve"> </v>
      </c>
      <c r="R519" s="251" t="str">
        <f t="shared" si="69"/>
        <v xml:space="preserve"> </v>
      </c>
      <c r="S519" s="251" t="str">
        <f t="shared" si="70"/>
        <v xml:space="preserve"> </v>
      </c>
      <c r="T519" s="252"/>
      <c r="U519" s="309" t="s">
        <v>451</v>
      </c>
    </row>
    <row r="520" spans="1:21">
      <c r="A520" s="23"/>
      <c r="B520" s="13">
        <v>489</v>
      </c>
      <c r="C520" s="23"/>
      <c r="D520" s="24" t="str">
        <f t="shared" si="64"/>
        <v xml:space="preserve"> </v>
      </c>
      <c r="E520" s="14" t="str">
        <f t="shared" si="65"/>
        <v xml:space="preserve"> </v>
      </c>
      <c r="F520" s="15"/>
      <c r="G520" s="13"/>
      <c r="H520" s="45"/>
      <c r="I520" s="16" t="str">
        <f t="shared" si="66"/>
        <v xml:space="preserve"> </v>
      </c>
      <c r="J520" s="17"/>
      <c r="K520" s="17"/>
      <c r="L520" s="92"/>
      <c r="M520" s="249"/>
      <c r="N520" s="250"/>
      <c r="O520" s="320" t="str">
        <f t="shared" si="68"/>
        <v xml:space="preserve"> </v>
      </c>
      <c r="P520" s="249" t="s">
        <v>316</v>
      </c>
      <c r="Q520" s="251" t="str">
        <f t="shared" si="67"/>
        <v xml:space="preserve"> </v>
      </c>
      <c r="R520" s="251" t="str">
        <f t="shared" si="69"/>
        <v xml:space="preserve"> </v>
      </c>
      <c r="S520" s="251" t="str">
        <f t="shared" si="70"/>
        <v xml:space="preserve"> </v>
      </c>
      <c r="T520" s="252"/>
      <c r="U520" s="309" t="s">
        <v>451</v>
      </c>
    </row>
    <row r="521" spans="1:21">
      <c r="A521" s="23"/>
      <c r="B521" s="13">
        <v>490</v>
      </c>
      <c r="C521" s="23"/>
      <c r="D521" s="24" t="str">
        <f t="shared" si="64"/>
        <v xml:space="preserve"> </v>
      </c>
      <c r="E521" s="14" t="str">
        <f t="shared" si="65"/>
        <v xml:space="preserve"> </v>
      </c>
      <c r="F521" s="15"/>
      <c r="G521" s="13"/>
      <c r="H521" s="45"/>
      <c r="I521" s="16" t="str">
        <f t="shared" si="66"/>
        <v xml:space="preserve"> </v>
      </c>
      <c r="J521" s="17"/>
      <c r="K521" s="17"/>
      <c r="L521" s="92"/>
      <c r="M521" s="249"/>
      <c r="N521" s="250"/>
      <c r="O521" s="320" t="str">
        <f t="shared" si="68"/>
        <v xml:space="preserve"> </v>
      </c>
      <c r="P521" s="249" t="s">
        <v>316</v>
      </c>
      <c r="Q521" s="251" t="str">
        <f t="shared" si="67"/>
        <v xml:space="preserve"> </v>
      </c>
      <c r="R521" s="251" t="str">
        <f t="shared" si="69"/>
        <v xml:space="preserve"> </v>
      </c>
      <c r="S521" s="251" t="str">
        <f t="shared" si="70"/>
        <v xml:space="preserve"> </v>
      </c>
      <c r="T521" s="252"/>
      <c r="U521" s="309" t="s">
        <v>451</v>
      </c>
    </row>
    <row r="522" spans="1:21">
      <c r="A522" s="23"/>
      <c r="B522" s="13">
        <v>491</v>
      </c>
      <c r="C522" s="23"/>
      <c r="D522" s="24" t="str">
        <f t="shared" si="64"/>
        <v xml:space="preserve"> </v>
      </c>
      <c r="E522" s="14" t="str">
        <f t="shared" si="65"/>
        <v xml:space="preserve"> </v>
      </c>
      <c r="F522" s="15"/>
      <c r="G522" s="13"/>
      <c r="H522" s="45"/>
      <c r="I522" s="16" t="str">
        <f t="shared" si="66"/>
        <v xml:space="preserve"> </v>
      </c>
      <c r="J522" s="17"/>
      <c r="K522" s="17"/>
      <c r="L522" s="92"/>
      <c r="M522" s="249"/>
      <c r="N522" s="250"/>
      <c r="O522" s="320" t="str">
        <f t="shared" si="68"/>
        <v xml:space="preserve"> </v>
      </c>
      <c r="P522" s="249" t="s">
        <v>316</v>
      </c>
      <c r="Q522" s="251" t="str">
        <f t="shared" si="67"/>
        <v xml:space="preserve"> </v>
      </c>
      <c r="R522" s="251" t="str">
        <f t="shared" si="69"/>
        <v xml:space="preserve"> </v>
      </c>
      <c r="S522" s="251" t="str">
        <f t="shared" si="70"/>
        <v xml:space="preserve"> </v>
      </c>
      <c r="T522" s="252"/>
      <c r="U522" s="309" t="s">
        <v>451</v>
      </c>
    </row>
    <row r="523" spans="1:21">
      <c r="A523" s="23"/>
      <c r="B523" s="13">
        <v>492</v>
      </c>
      <c r="C523" s="23"/>
      <c r="D523" s="24" t="str">
        <f t="shared" si="64"/>
        <v xml:space="preserve"> </v>
      </c>
      <c r="E523" s="14" t="str">
        <f t="shared" si="65"/>
        <v xml:space="preserve"> </v>
      </c>
      <c r="F523" s="15"/>
      <c r="G523" s="13"/>
      <c r="H523" s="45"/>
      <c r="I523" s="16" t="str">
        <f t="shared" si="66"/>
        <v xml:space="preserve"> </v>
      </c>
      <c r="J523" s="17"/>
      <c r="K523" s="17"/>
      <c r="L523" s="92"/>
      <c r="M523" s="249"/>
      <c r="N523" s="250"/>
      <c r="O523" s="320" t="str">
        <f t="shared" si="68"/>
        <v xml:space="preserve"> </v>
      </c>
      <c r="P523" s="249" t="s">
        <v>316</v>
      </c>
      <c r="Q523" s="251" t="str">
        <f t="shared" si="67"/>
        <v xml:space="preserve"> </v>
      </c>
      <c r="R523" s="251" t="str">
        <f t="shared" si="69"/>
        <v xml:space="preserve"> </v>
      </c>
      <c r="S523" s="251" t="str">
        <f t="shared" si="70"/>
        <v xml:space="preserve"> </v>
      </c>
      <c r="T523" s="252"/>
      <c r="U523" s="309" t="s">
        <v>451</v>
      </c>
    </row>
    <row r="524" spans="1:21">
      <c r="A524" s="23"/>
      <c r="B524" s="13">
        <v>493</v>
      </c>
      <c r="C524" s="23"/>
      <c r="D524" s="24" t="str">
        <f t="shared" si="64"/>
        <v xml:space="preserve"> </v>
      </c>
      <c r="E524" s="14" t="str">
        <f t="shared" si="65"/>
        <v xml:space="preserve"> </v>
      </c>
      <c r="F524" s="15"/>
      <c r="G524" s="13"/>
      <c r="H524" s="45"/>
      <c r="I524" s="16" t="str">
        <f t="shared" si="66"/>
        <v xml:space="preserve"> </v>
      </c>
      <c r="J524" s="17"/>
      <c r="K524" s="17"/>
      <c r="L524" s="92"/>
      <c r="M524" s="249"/>
      <c r="N524" s="250"/>
      <c r="O524" s="320" t="str">
        <f t="shared" si="68"/>
        <v xml:space="preserve"> </v>
      </c>
      <c r="P524" s="249" t="s">
        <v>316</v>
      </c>
      <c r="Q524" s="251" t="str">
        <f t="shared" si="67"/>
        <v xml:space="preserve"> </v>
      </c>
      <c r="R524" s="251" t="str">
        <f t="shared" si="69"/>
        <v xml:space="preserve"> </v>
      </c>
      <c r="S524" s="251" t="str">
        <f t="shared" si="70"/>
        <v xml:space="preserve"> </v>
      </c>
      <c r="T524" s="252"/>
      <c r="U524" s="309" t="s">
        <v>451</v>
      </c>
    </row>
    <row r="525" spans="1:21">
      <c r="A525" s="23"/>
      <c r="B525" s="13">
        <v>494</v>
      </c>
      <c r="C525" s="23"/>
      <c r="D525" s="24" t="str">
        <f t="shared" si="64"/>
        <v xml:space="preserve"> </v>
      </c>
      <c r="E525" s="14" t="str">
        <f t="shared" si="65"/>
        <v xml:space="preserve"> </v>
      </c>
      <c r="F525" s="15"/>
      <c r="G525" s="13"/>
      <c r="H525" s="45"/>
      <c r="I525" s="16" t="str">
        <f t="shared" si="66"/>
        <v xml:space="preserve"> </v>
      </c>
      <c r="J525" s="17"/>
      <c r="K525" s="17"/>
      <c r="L525" s="92"/>
      <c r="M525" s="249"/>
      <c r="N525" s="250"/>
      <c r="O525" s="320" t="str">
        <f t="shared" si="68"/>
        <v xml:space="preserve"> </v>
      </c>
      <c r="P525" s="249" t="s">
        <v>316</v>
      </c>
      <c r="Q525" s="251" t="str">
        <f t="shared" si="67"/>
        <v xml:space="preserve"> </v>
      </c>
      <c r="R525" s="251" t="str">
        <f t="shared" si="69"/>
        <v xml:space="preserve"> </v>
      </c>
      <c r="S525" s="251" t="str">
        <f t="shared" si="70"/>
        <v xml:space="preserve"> </v>
      </c>
      <c r="T525" s="252"/>
      <c r="U525" s="309" t="s">
        <v>451</v>
      </c>
    </row>
    <row r="526" spans="1:21">
      <c r="A526" s="23"/>
      <c r="B526" s="13">
        <v>495</v>
      </c>
      <c r="C526" s="23"/>
      <c r="D526" s="24" t="str">
        <f t="shared" si="64"/>
        <v xml:space="preserve"> </v>
      </c>
      <c r="E526" s="14" t="str">
        <f t="shared" si="65"/>
        <v xml:space="preserve"> </v>
      </c>
      <c r="F526" s="15"/>
      <c r="G526" s="13"/>
      <c r="H526" s="45"/>
      <c r="I526" s="16" t="str">
        <f t="shared" si="66"/>
        <v xml:space="preserve"> </v>
      </c>
      <c r="J526" s="17"/>
      <c r="K526" s="17"/>
      <c r="L526" s="92"/>
      <c r="M526" s="249"/>
      <c r="N526" s="250"/>
      <c r="O526" s="320" t="str">
        <f t="shared" si="68"/>
        <v xml:space="preserve"> </v>
      </c>
      <c r="P526" s="249" t="s">
        <v>316</v>
      </c>
      <c r="Q526" s="251" t="str">
        <f t="shared" si="67"/>
        <v xml:space="preserve"> </v>
      </c>
      <c r="R526" s="251" t="str">
        <f t="shared" si="69"/>
        <v xml:space="preserve"> </v>
      </c>
      <c r="S526" s="251" t="str">
        <f t="shared" si="70"/>
        <v xml:space="preserve"> </v>
      </c>
      <c r="T526" s="252"/>
      <c r="U526" s="309" t="s">
        <v>451</v>
      </c>
    </row>
    <row r="527" spans="1:21">
      <c r="A527" s="23"/>
      <c r="B527" s="13">
        <v>496</v>
      </c>
      <c r="C527" s="23"/>
      <c r="D527" s="24" t="str">
        <f t="shared" si="64"/>
        <v xml:space="preserve"> </v>
      </c>
      <c r="E527" s="14" t="str">
        <f t="shared" si="65"/>
        <v xml:space="preserve"> </v>
      </c>
      <c r="F527" s="15"/>
      <c r="G527" s="13"/>
      <c r="H527" s="45"/>
      <c r="I527" s="16" t="str">
        <f t="shared" si="66"/>
        <v xml:space="preserve"> </v>
      </c>
      <c r="J527" s="17"/>
      <c r="K527" s="17"/>
      <c r="L527" s="92"/>
      <c r="M527" s="249"/>
      <c r="N527" s="250"/>
      <c r="O527" s="320" t="str">
        <f t="shared" si="68"/>
        <v xml:space="preserve"> </v>
      </c>
      <c r="P527" s="249" t="s">
        <v>316</v>
      </c>
      <c r="Q527" s="251" t="str">
        <f t="shared" si="67"/>
        <v xml:space="preserve"> </v>
      </c>
      <c r="R527" s="251" t="str">
        <f t="shared" si="69"/>
        <v xml:space="preserve"> </v>
      </c>
      <c r="S527" s="251" t="str">
        <f t="shared" si="70"/>
        <v xml:space="preserve"> </v>
      </c>
      <c r="T527" s="252"/>
      <c r="U527" s="309" t="s">
        <v>451</v>
      </c>
    </row>
    <row r="528" spans="1:21">
      <c r="A528" s="23"/>
      <c r="B528" s="13">
        <v>497</v>
      </c>
      <c r="C528" s="23"/>
      <c r="D528" s="24" t="str">
        <f t="shared" si="64"/>
        <v xml:space="preserve"> </v>
      </c>
      <c r="E528" s="14" t="str">
        <f t="shared" si="65"/>
        <v xml:space="preserve"> </v>
      </c>
      <c r="F528" s="15"/>
      <c r="G528" s="13"/>
      <c r="H528" s="45"/>
      <c r="I528" s="16" t="str">
        <f t="shared" si="66"/>
        <v xml:space="preserve"> </v>
      </c>
      <c r="J528" s="17"/>
      <c r="K528" s="17"/>
      <c r="L528" s="92"/>
      <c r="M528" s="249"/>
      <c r="N528" s="250"/>
      <c r="O528" s="320" t="str">
        <f t="shared" si="68"/>
        <v xml:space="preserve"> </v>
      </c>
      <c r="P528" s="249" t="s">
        <v>316</v>
      </c>
      <c r="Q528" s="251" t="str">
        <f t="shared" si="67"/>
        <v xml:space="preserve"> </v>
      </c>
      <c r="R528" s="251" t="str">
        <f t="shared" si="69"/>
        <v xml:space="preserve"> </v>
      </c>
      <c r="S528" s="251" t="str">
        <f t="shared" si="70"/>
        <v xml:space="preserve"> </v>
      </c>
      <c r="T528" s="252"/>
      <c r="U528" s="309" t="s">
        <v>451</v>
      </c>
    </row>
    <row r="529" spans="1:21">
      <c r="A529" s="23"/>
      <c r="B529" s="13">
        <v>498</v>
      </c>
      <c r="C529" s="23"/>
      <c r="D529" s="24" t="str">
        <f t="shared" si="64"/>
        <v xml:space="preserve"> </v>
      </c>
      <c r="E529" s="14" t="str">
        <f t="shared" si="65"/>
        <v xml:space="preserve"> </v>
      </c>
      <c r="F529" s="15"/>
      <c r="G529" s="13"/>
      <c r="H529" s="45"/>
      <c r="I529" s="16" t="str">
        <f t="shared" si="66"/>
        <v xml:space="preserve"> </v>
      </c>
      <c r="J529" s="17"/>
      <c r="K529" s="17"/>
      <c r="L529" s="92"/>
      <c r="M529" s="249"/>
      <c r="N529" s="250"/>
      <c r="O529" s="320" t="str">
        <f t="shared" si="68"/>
        <v xml:space="preserve"> </v>
      </c>
      <c r="P529" s="249" t="s">
        <v>316</v>
      </c>
      <c r="Q529" s="251" t="str">
        <f t="shared" si="67"/>
        <v xml:space="preserve"> </v>
      </c>
      <c r="R529" s="251" t="str">
        <f t="shared" si="69"/>
        <v xml:space="preserve"> </v>
      </c>
      <c r="S529" s="251" t="str">
        <f t="shared" si="70"/>
        <v xml:space="preserve"> </v>
      </c>
      <c r="T529" s="252"/>
      <c r="U529" s="309" t="s">
        <v>451</v>
      </c>
    </row>
    <row r="530" spans="1:21">
      <c r="A530" s="23"/>
      <c r="B530" s="13">
        <v>499</v>
      </c>
      <c r="C530" s="23"/>
      <c r="D530" s="24" t="str">
        <f t="shared" si="64"/>
        <v xml:space="preserve"> </v>
      </c>
      <c r="E530" s="14" t="str">
        <f t="shared" si="65"/>
        <v xml:space="preserve"> </v>
      </c>
      <c r="F530" s="15"/>
      <c r="G530" s="13"/>
      <c r="H530" s="45"/>
      <c r="I530" s="16" t="str">
        <f t="shared" si="66"/>
        <v xml:space="preserve"> </v>
      </c>
      <c r="J530" s="17"/>
      <c r="K530" s="17"/>
      <c r="L530" s="92"/>
      <c r="M530" s="249"/>
      <c r="N530" s="250"/>
      <c r="O530" s="320" t="str">
        <f t="shared" si="68"/>
        <v xml:space="preserve"> </v>
      </c>
      <c r="P530" s="249" t="s">
        <v>316</v>
      </c>
      <c r="Q530" s="251" t="str">
        <f t="shared" si="67"/>
        <v xml:space="preserve"> </v>
      </c>
      <c r="R530" s="251" t="str">
        <f t="shared" si="69"/>
        <v xml:space="preserve"> </v>
      </c>
      <c r="S530" s="251" t="str">
        <f t="shared" si="70"/>
        <v xml:space="preserve"> </v>
      </c>
      <c r="T530" s="252"/>
      <c r="U530" s="309" t="s">
        <v>451</v>
      </c>
    </row>
    <row r="531" spans="1:21">
      <c r="A531" s="23"/>
      <c r="B531" s="13">
        <v>500</v>
      </c>
      <c r="C531" s="23"/>
      <c r="D531" s="24" t="str">
        <f t="shared" si="64"/>
        <v xml:space="preserve"> </v>
      </c>
      <c r="E531" s="14" t="str">
        <f t="shared" si="65"/>
        <v xml:space="preserve"> </v>
      </c>
      <c r="F531" s="15"/>
      <c r="G531" s="13"/>
      <c r="H531" s="45"/>
      <c r="I531" s="16" t="str">
        <f t="shared" si="66"/>
        <v xml:space="preserve"> </v>
      </c>
      <c r="J531" s="17"/>
      <c r="K531" s="17"/>
      <c r="L531" s="92"/>
      <c r="M531" s="249"/>
      <c r="N531" s="250"/>
      <c r="O531" s="320" t="str">
        <f t="shared" si="68"/>
        <v xml:space="preserve"> </v>
      </c>
      <c r="P531" s="249" t="s">
        <v>316</v>
      </c>
      <c r="Q531" s="251" t="str">
        <f t="shared" si="67"/>
        <v xml:space="preserve"> </v>
      </c>
      <c r="R531" s="251" t="str">
        <f t="shared" si="69"/>
        <v xml:space="preserve"> </v>
      </c>
      <c r="S531" s="251" t="str">
        <f t="shared" si="70"/>
        <v xml:space="preserve"> </v>
      </c>
      <c r="T531" s="252"/>
      <c r="U531" s="309" t="s">
        <v>451</v>
      </c>
    </row>
    <row r="532" spans="1:21">
      <c r="A532" s="23"/>
      <c r="B532" s="13">
        <v>501</v>
      </c>
      <c r="C532" s="23"/>
      <c r="D532" s="24" t="str">
        <f t="shared" si="64"/>
        <v xml:space="preserve"> </v>
      </c>
      <c r="E532" s="14" t="str">
        <f t="shared" si="65"/>
        <v xml:space="preserve"> </v>
      </c>
      <c r="F532" s="15"/>
      <c r="G532" s="13"/>
      <c r="H532" s="45"/>
      <c r="I532" s="16" t="str">
        <f t="shared" si="66"/>
        <v xml:space="preserve"> </v>
      </c>
      <c r="J532" s="17"/>
      <c r="K532" s="17"/>
      <c r="L532" s="92"/>
      <c r="M532" s="249"/>
      <c r="N532" s="250"/>
      <c r="O532" s="320" t="str">
        <f t="shared" si="68"/>
        <v xml:space="preserve"> </v>
      </c>
      <c r="P532" s="249" t="s">
        <v>316</v>
      </c>
      <c r="Q532" s="251" t="str">
        <f t="shared" si="67"/>
        <v xml:space="preserve"> </v>
      </c>
      <c r="R532" s="251" t="str">
        <f t="shared" si="69"/>
        <v xml:space="preserve"> </v>
      </c>
      <c r="S532" s="251" t="str">
        <f t="shared" si="70"/>
        <v xml:space="preserve"> </v>
      </c>
      <c r="T532" s="252"/>
      <c r="U532" s="309" t="s">
        <v>451</v>
      </c>
    </row>
    <row r="533" spans="1:21">
      <c r="A533" s="23"/>
      <c r="B533" s="13">
        <v>502</v>
      </c>
      <c r="C533" s="23"/>
      <c r="D533" s="24" t="str">
        <f t="shared" si="64"/>
        <v xml:space="preserve"> </v>
      </c>
      <c r="E533" s="14" t="str">
        <f t="shared" si="65"/>
        <v xml:space="preserve"> </v>
      </c>
      <c r="F533" s="15"/>
      <c r="G533" s="13"/>
      <c r="H533" s="45"/>
      <c r="I533" s="16" t="str">
        <f t="shared" si="66"/>
        <v xml:space="preserve"> </v>
      </c>
      <c r="J533" s="17"/>
      <c r="K533" s="17"/>
      <c r="L533" s="92"/>
      <c r="M533" s="249"/>
      <c r="N533" s="250"/>
      <c r="O533" s="320" t="str">
        <f t="shared" si="68"/>
        <v xml:space="preserve"> </v>
      </c>
      <c r="P533" s="249" t="s">
        <v>316</v>
      </c>
      <c r="Q533" s="251" t="str">
        <f t="shared" si="67"/>
        <v xml:space="preserve"> </v>
      </c>
      <c r="R533" s="251" t="str">
        <f t="shared" si="69"/>
        <v xml:space="preserve"> </v>
      </c>
      <c r="S533" s="251" t="str">
        <f t="shared" si="70"/>
        <v xml:space="preserve"> </v>
      </c>
      <c r="T533" s="252"/>
      <c r="U533" s="309" t="s">
        <v>451</v>
      </c>
    </row>
    <row r="534" spans="1:21">
      <c r="A534" s="23"/>
      <c r="B534" s="13">
        <v>503</v>
      </c>
      <c r="C534" s="23"/>
      <c r="D534" s="24" t="str">
        <f t="shared" si="64"/>
        <v xml:space="preserve"> </v>
      </c>
      <c r="E534" s="14" t="str">
        <f t="shared" si="65"/>
        <v xml:space="preserve"> </v>
      </c>
      <c r="F534" s="15"/>
      <c r="G534" s="13"/>
      <c r="H534" s="45"/>
      <c r="I534" s="16" t="str">
        <f t="shared" si="66"/>
        <v xml:space="preserve"> </v>
      </c>
      <c r="J534" s="17"/>
      <c r="K534" s="17"/>
      <c r="L534" s="92"/>
      <c r="M534" s="249"/>
      <c r="N534" s="250"/>
      <c r="O534" s="320" t="str">
        <f t="shared" si="68"/>
        <v xml:space="preserve"> </v>
      </c>
      <c r="P534" s="249" t="s">
        <v>316</v>
      </c>
      <c r="Q534" s="251" t="str">
        <f t="shared" si="67"/>
        <v xml:space="preserve"> </v>
      </c>
      <c r="R534" s="251" t="str">
        <f t="shared" si="69"/>
        <v xml:space="preserve"> </v>
      </c>
      <c r="S534" s="251" t="str">
        <f t="shared" si="70"/>
        <v xml:space="preserve"> </v>
      </c>
      <c r="T534" s="252"/>
      <c r="U534" s="309" t="s">
        <v>451</v>
      </c>
    </row>
    <row r="535" spans="1:21">
      <c r="A535" s="23"/>
      <c r="B535" s="13">
        <v>504</v>
      </c>
      <c r="C535" s="23"/>
      <c r="D535" s="24" t="str">
        <f t="shared" si="64"/>
        <v xml:space="preserve"> </v>
      </c>
      <c r="E535" s="14" t="str">
        <f t="shared" si="65"/>
        <v xml:space="preserve"> </v>
      </c>
      <c r="F535" s="15"/>
      <c r="G535" s="13"/>
      <c r="H535" s="45"/>
      <c r="I535" s="16" t="str">
        <f t="shared" si="66"/>
        <v xml:space="preserve"> </v>
      </c>
      <c r="J535" s="17"/>
      <c r="K535" s="17"/>
      <c r="L535" s="92"/>
      <c r="M535" s="249"/>
      <c r="N535" s="250"/>
      <c r="O535" s="320" t="str">
        <f t="shared" si="68"/>
        <v xml:space="preserve"> </v>
      </c>
      <c r="P535" s="249" t="s">
        <v>316</v>
      </c>
      <c r="Q535" s="251" t="str">
        <f t="shared" si="67"/>
        <v xml:space="preserve"> </v>
      </c>
      <c r="R535" s="251" t="str">
        <f t="shared" si="69"/>
        <v xml:space="preserve"> </v>
      </c>
      <c r="S535" s="251" t="str">
        <f t="shared" si="70"/>
        <v xml:space="preserve"> </v>
      </c>
      <c r="T535" s="252"/>
      <c r="U535" s="309" t="s">
        <v>451</v>
      </c>
    </row>
    <row r="536" spans="1:21">
      <c r="A536" s="23"/>
      <c r="B536" s="13">
        <v>505</v>
      </c>
      <c r="C536" s="23"/>
      <c r="D536" s="24" t="str">
        <f t="shared" si="64"/>
        <v xml:space="preserve"> </v>
      </c>
      <c r="E536" s="14" t="str">
        <f t="shared" si="65"/>
        <v xml:space="preserve"> </v>
      </c>
      <c r="F536" s="15"/>
      <c r="G536" s="13"/>
      <c r="H536" s="45"/>
      <c r="I536" s="16" t="str">
        <f t="shared" si="66"/>
        <v xml:space="preserve"> </v>
      </c>
      <c r="J536" s="17"/>
      <c r="K536" s="17"/>
      <c r="L536" s="92"/>
      <c r="M536" s="249"/>
      <c r="N536" s="250"/>
      <c r="O536" s="320" t="str">
        <f t="shared" si="68"/>
        <v xml:space="preserve"> </v>
      </c>
      <c r="P536" s="249" t="s">
        <v>316</v>
      </c>
      <c r="Q536" s="251" t="str">
        <f t="shared" si="67"/>
        <v xml:space="preserve"> </v>
      </c>
      <c r="R536" s="251" t="str">
        <f t="shared" si="69"/>
        <v xml:space="preserve"> </v>
      </c>
      <c r="S536" s="251" t="str">
        <f t="shared" si="70"/>
        <v xml:space="preserve"> </v>
      </c>
      <c r="T536" s="252"/>
      <c r="U536" s="309" t="s">
        <v>451</v>
      </c>
    </row>
    <row r="537" spans="1:21">
      <c r="A537" s="23"/>
      <c r="B537" s="13">
        <v>506</v>
      </c>
      <c r="C537" s="23"/>
      <c r="D537" s="24" t="str">
        <f t="shared" si="64"/>
        <v xml:space="preserve"> </v>
      </c>
      <c r="E537" s="14" t="str">
        <f t="shared" si="65"/>
        <v xml:space="preserve"> </v>
      </c>
      <c r="F537" s="15"/>
      <c r="G537" s="13"/>
      <c r="H537" s="45"/>
      <c r="I537" s="16" t="str">
        <f t="shared" si="66"/>
        <v xml:space="preserve"> </v>
      </c>
      <c r="J537" s="17"/>
      <c r="K537" s="17"/>
      <c r="L537" s="92"/>
      <c r="M537" s="249"/>
      <c r="N537" s="250"/>
      <c r="O537" s="320" t="str">
        <f t="shared" si="68"/>
        <v xml:space="preserve"> </v>
      </c>
      <c r="P537" s="249" t="s">
        <v>316</v>
      </c>
      <c r="Q537" s="251" t="str">
        <f t="shared" si="67"/>
        <v xml:space="preserve"> </v>
      </c>
      <c r="R537" s="251" t="str">
        <f t="shared" si="69"/>
        <v xml:space="preserve"> </v>
      </c>
      <c r="S537" s="251" t="str">
        <f t="shared" si="70"/>
        <v xml:space="preserve"> </v>
      </c>
      <c r="T537" s="252"/>
      <c r="U537" s="309" t="s">
        <v>451</v>
      </c>
    </row>
    <row r="538" spans="1:21">
      <c r="A538" s="23"/>
      <c r="B538" s="13">
        <v>507</v>
      </c>
      <c r="C538" s="23"/>
      <c r="D538" s="24" t="str">
        <f t="shared" si="64"/>
        <v xml:space="preserve"> </v>
      </c>
      <c r="E538" s="14" t="str">
        <f t="shared" si="65"/>
        <v xml:space="preserve"> </v>
      </c>
      <c r="F538" s="15"/>
      <c r="G538" s="13"/>
      <c r="H538" s="45"/>
      <c r="I538" s="16" t="str">
        <f t="shared" si="66"/>
        <v xml:space="preserve"> </v>
      </c>
      <c r="J538" s="17"/>
      <c r="K538" s="17"/>
      <c r="L538" s="92"/>
      <c r="M538" s="249"/>
      <c r="N538" s="250"/>
      <c r="O538" s="320" t="str">
        <f t="shared" si="68"/>
        <v xml:space="preserve"> </v>
      </c>
      <c r="P538" s="249" t="s">
        <v>316</v>
      </c>
      <c r="Q538" s="251" t="str">
        <f t="shared" si="67"/>
        <v xml:space="preserve"> </v>
      </c>
      <c r="R538" s="251" t="str">
        <f t="shared" si="69"/>
        <v xml:space="preserve"> </v>
      </c>
      <c r="S538" s="251" t="str">
        <f t="shared" si="70"/>
        <v xml:space="preserve"> </v>
      </c>
      <c r="T538" s="252"/>
      <c r="U538" s="309" t="s">
        <v>451</v>
      </c>
    </row>
    <row r="539" spans="1:21">
      <c r="A539" s="23"/>
      <c r="B539" s="13">
        <v>508</v>
      </c>
      <c r="C539" s="23"/>
      <c r="D539" s="24" t="str">
        <f t="shared" si="64"/>
        <v xml:space="preserve"> </v>
      </c>
      <c r="E539" s="14" t="str">
        <f t="shared" si="65"/>
        <v xml:space="preserve"> </v>
      </c>
      <c r="F539" s="15"/>
      <c r="G539" s="13"/>
      <c r="H539" s="45"/>
      <c r="I539" s="16" t="str">
        <f t="shared" si="66"/>
        <v xml:space="preserve"> </v>
      </c>
      <c r="J539" s="17"/>
      <c r="K539" s="17"/>
      <c r="L539" s="92"/>
      <c r="M539" s="249"/>
      <c r="N539" s="250"/>
      <c r="O539" s="320" t="str">
        <f t="shared" si="68"/>
        <v xml:space="preserve"> </v>
      </c>
      <c r="P539" s="249" t="s">
        <v>316</v>
      </c>
      <c r="Q539" s="251" t="str">
        <f t="shared" si="67"/>
        <v xml:space="preserve"> </v>
      </c>
      <c r="R539" s="251" t="str">
        <f t="shared" si="69"/>
        <v xml:space="preserve"> </v>
      </c>
      <c r="S539" s="251" t="str">
        <f t="shared" si="70"/>
        <v xml:space="preserve"> </v>
      </c>
      <c r="T539" s="252"/>
      <c r="U539" s="309" t="s">
        <v>451</v>
      </c>
    </row>
    <row r="540" spans="1:21">
      <c r="A540" s="23"/>
      <c r="B540" s="13">
        <v>509</v>
      </c>
      <c r="C540" s="23"/>
      <c r="D540" s="24" t="str">
        <f t="shared" si="64"/>
        <v xml:space="preserve"> </v>
      </c>
      <c r="E540" s="14" t="str">
        <f t="shared" si="65"/>
        <v xml:space="preserve"> </v>
      </c>
      <c r="F540" s="15"/>
      <c r="G540" s="13"/>
      <c r="H540" s="45"/>
      <c r="I540" s="16" t="str">
        <f t="shared" si="66"/>
        <v xml:space="preserve"> </v>
      </c>
      <c r="J540" s="17"/>
      <c r="K540" s="17"/>
      <c r="L540" s="92"/>
      <c r="M540" s="249"/>
      <c r="N540" s="250"/>
      <c r="O540" s="320" t="str">
        <f t="shared" si="68"/>
        <v xml:space="preserve"> </v>
      </c>
      <c r="P540" s="249" t="s">
        <v>316</v>
      </c>
      <c r="Q540" s="251" t="str">
        <f t="shared" si="67"/>
        <v xml:space="preserve"> </v>
      </c>
      <c r="R540" s="251" t="str">
        <f t="shared" si="69"/>
        <v xml:space="preserve"> </v>
      </c>
      <c r="S540" s="251" t="str">
        <f t="shared" si="70"/>
        <v xml:space="preserve"> </v>
      </c>
      <c r="T540" s="252"/>
      <c r="U540" s="309" t="s">
        <v>451</v>
      </c>
    </row>
    <row r="541" spans="1:21">
      <c r="A541" s="23"/>
      <c r="B541" s="13">
        <v>510</v>
      </c>
      <c r="C541" s="23"/>
      <c r="D541" s="24" t="str">
        <f t="shared" si="64"/>
        <v xml:space="preserve"> </v>
      </c>
      <c r="E541" s="14" t="str">
        <f t="shared" si="65"/>
        <v xml:space="preserve"> </v>
      </c>
      <c r="F541" s="15"/>
      <c r="G541" s="13"/>
      <c r="H541" s="45"/>
      <c r="I541" s="16" t="str">
        <f t="shared" si="66"/>
        <v xml:space="preserve"> </v>
      </c>
      <c r="J541" s="17"/>
      <c r="K541" s="17"/>
      <c r="L541" s="92"/>
      <c r="M541" s="249"/>
      <c r="N541" s="250"/>
      <c r="O541" s="320" t="str">
        <f t="shared" si="68"/>
        <v xml:space="preserve"> </v>
      </c>
      <c r="P541" s="249" t="s">
        <v>316</v>
      </c>
      <c r="Q541" s="251" t="str">
        <f t="shared" si="67"/>
        <v xml:space="preserve"> </v>
      </c>
      <c r="R541" s="251" t="str">
        <f t="shared" si="69"/>
        <v xml:space="preserve"> </v>
      </c>
      <c r="S541" s="251" t="str">
        <f t="shared" si="70"/>
        <v xml:space="preserve"> </v>
      </c>
      <c r="T541" s="252"/>
      <c r="U541" s="309" t="s">
        <v>451</v>
      </c>
    </row>
    <row r="542" spans="1:21">
      <c r="A542" s="23"/>
      <c r="B542" s="13">
        <v>511</v>
      </c>
      <c r="C542" s="23"/>
      <c r="D542" s="24" t="str">
        <f t="shared" si="64"/>
        <v xml:space="preserve"> </v>
      </c>
      <c r="E542" s="14" t="str">
        <f t="shared" si="65"/>
        <v xml:space="preserve"> </v>
      </c>
      <c r="F542" s="15"/>
      <c r="G542" s="13"/>
      <c r="H542" s="45"/>
      <c r="I542" s="16" t="str">
        <f t="shared" si="66"/>
        <v xml:space="preserve"> </v>
      </c>
      <c r="J542" s="17"/>
      <c r="K542" s="17"/>
      <c r="L542" s="92"/>
      <c r="M542" s="249"/>
      <c r="N542" s="250"/>
      <c r="O542" s="320" t="str">
        <f t="shared" si="68"/>
        <v xml:space="preserve"> </v>
      </c>
      <c r="P542" s="249" t="s">
        <v>316</v>
      </c>
      <c r="Q542" s="251" t="str">
        <f t="shared" si="67"/>
        <v xml:space="preserve"> </v>
      </c>
      <c r="R542" s="251" t="str">
        <f t="shared" si="69"/>
        <v xml:space="preserve"> </v>
      </c>
      <c r="S542" s="251" t="str">
        <f t="shared" si="70"/>
        <v xml:space="preserve"> </v>
      </c>
      <c r="T542" s="252"/>
      <c r="U542" s="309" t="s">
        <v>451</v>
      </c>
    </row>
    <row r="543" spans="1:21">
      <c r="A543" s="23"/>
      <c r="B543" s="13">
        <v>512</v>
      </c>
      <c r="C543" s="23"/>
      <c r="D543" s="24" t="str">
        <f t="shared" si="64"/>
        <v xml:space="preserve"> </v>
      </c>
      <c r="E543" s="14" t="str">
        <f t="shared" si="65"/>
        <v xml:space="preserve"> </v>
      </c>
      <c r="F543" s="15"/>
      <c r="G543" s="13"/>
      <c r="H543" s="45"/>
      <c r="I543" s="16" t="str">
        <f t="shared" si="66"/>
        <v xml:space="preserve"> </v>
      </c>
      <c r="J543" s="17"/>
      <c r="K543" s="17"/>
      <c r="L543" s="92"/>
      <c r="M543" s="249"/>
      <c r="N543" s="250"/>
      <c r="O543" s="320" t="str">
        <f t="shared" si="68"/>
        <v xml:space="preserve"> </v>
      </c>
      <c r="P543" s="249" t="s">
        <v>316</v>
      </c>
      <c r="Q543" s="251" t="str">
        <f t="shared" si="67"/>
        <v xml:space="preserve"> </v>
      </c>
      <c r="R543" s="251" t="str">
        <f t="shared" si="69"/>
        <v xml:space="preserve"> </v>
      </c>
      <c r="S543" s="251" t="str">
        <f t="shared" si="70"/>
        <v xml:space="preserve"> </v>
      </c>
      <c r="T543" s="252"/>
      <c r="U543" s="309" t="s">
        <v>451</v>
      </c>
    </row>
    <row r="544" spans="1:21">
      <c r="A544" s="23"/>
      <c r="B544" s="13">
        <v>513</v>
      </c>
      <c r="C544" s="23"/>
      <c r="D544" s="24" t="str">
        <f t="shared" si="64"/>
        <v xml:space="preserve"> </v>
      </c>
      <c r="E544" s="14" t="str">
        <f t="shared" si="65"/>
        <v xml:space="preserve"> </v>
      </c>
      <c r="F544" s="15"/>
      <c r="G544" s="13"/>
      <c r="H544" s="45"/>
      <c r="I544" s="16" t="str">
        <f t="shared" si="66"/>
        <v xml:space="preserve"> </v>
      </c>
      <c r="J544" s="17"/>
      <c r="K544" s="17"/>
      <c r="L544" s="92"/>
      <c r="M544" s="249"/>
      <c r="N544" s="250"/>
      <c r="O544" s="320" t="str">
        <f t="shared" si="68"/>
        <v xml:space="preserve"> </v>
      </c>
      <c r="P544" s="249" t="s">
        <v>316</v>
      </c>
      <c r="Q544" s="251" t="str">
        <f t="shared" si="67"/>
        <v xml:space="preserve"> </v>
      </c>
      <c r="R544" s="251" t="str">
        <f t="shared" si="69"/>
        <v xml:space="preserve"> </v>
      </c>
      <c r="S544" s="251" t="str">
        <f t="shared" si="70"/>
        <v xml:space="preserve"> </v>
      </c>
      <c r="T544" s="252"/>
      <c r="U544" s="309" t="s">
        <v>451</v>
      </c>
    </row>
    <row r="545" spans="1:21">
      <c r="A545" s="23"/>
      <c r="B545" s="13">
        <v>514</v>
      </c>
      <c r="C545" s="23"/>
      <c r="D545" s="24" t="str">
        <f t="shared" si="64"/>
        <v xml:space="preserve"> </v>
      </c>
      <c r="E545" s="14" t="str">
        <f t="shared" si="65"/>
        <v xml:space="preserve"> </v>
      </c>
      <c r="F545" s="15"/>
      <c r="G545" s="13"/>
      <c r="H545" s="45"/>
      <c r="I545" s="16" t="str">
        <f t="shared" si="66"/>
        <v xml:space="preserve"> </v>
      </c>
      <c r="J545" s="17"/>
      <c r="K545" s="17"/>
      <c r="L545" s="92"/>
      <c r="M545" s="249"/>
      <c r="N545" s="250"/>
      <c r="O545" s="320" t="str">
        <f t="shared" si="68"/>
        <v xml:space="preserve"> </v>
      </c>
      <c r="P545" s="249" t="s">
        <v>316</v>
      </c>
      <c r="Q545" s="251" t="str">
        <f t="shared" si="67"/>
        <v xml:space="preserve"> </v>
      </c>
      <c r="R545" s="251" t="str">
        <f t="shared" si="69"/>
        <v xml:space="preserve"> </v>
      </c>
      <c r="S545" s="251" t="str">
        <f t="shared" si="70"/>
        <v xml:space="preserve"> </v>
      </c>
      <c r="T545" s="252"/>
      <c r="U545" s="309" t="s">
        <v>451</v>
      </c>
    </row>
    <row r="546" spans="1:21">
      <c r="A546" s="23"/>
      <c r="B546" s="13">
        <v>515</v>
      </c>
      <c r="C546" s="23"/>
      <c r="D546" s="24" t="str">
        <f t="shared" si="64"/>
        <v xml:space="preserve"> </v>
      </c>
      <c r="E546" s="14" t="str">
        <f t="shared" si="65"/>
        <v xml:space="preserve"> </v>
      </c>
      <c r="F546" s="15"/>
      <c r="G546" s="13"/>
      <c r="H546" s="45"/>
      <c r="I546" s="16" t="str">
        <f t="shared" si="66"/>
        <v xml:space="preserve"> </v>
      </c>
      <c r="J546" s="17"/>
      <c r="K546" s="17"/>
      <c r="L546" s="92"/>
      <c r="M546" s="249"/>
      <c r="N546" s="250"/>
      <c r="O546" s="320" t="str">
        <f t="shared" si="68"/>
        <v xml:space="preserve"> </v>
      </c>
      <c r="P546" s="249" t="s">
        <v>316</v>
      </c>
      <c r="Q546" s="251" t="str">
        <f t="shared" si="67"/>
        <v xml:space="preserve"> </v>
      </c>
      <c r="R546" s="251" t="str">
        <f t="shared" si="69"/>
        <v xml:space="preserve"> </v>
      </c>
      <c r="S546" s="251" t="str">
        <f t="shared" si="70"/>
        <v xml:space="preserve"> </v>
      </c>
      <c r="T546" s="252"/>
      <c r="U546" s="309" t="s">
        <v>451</v>
      </c>
    </row>
    <row r="547" spans="1:21">
      <c r="A547" s="23"/>
      <c r="B547" s="13">
        <v>516</v>
      </c>
      <c r="C547" s="23"/>
      <c r="D547" s="24" t="str">
        <f t="shared" si="64"/>
        <v xml:space="preserve"> </v>
      </c>
      <c r="E547" s="14" t="str">
        <f t="shared" si="65"/>
        <v xml:space="preserve"> </v>
      </c>
      <c r="F547" s="15"/>
      <c r="G547" s="13"/>
      <c r="H547" s="45"/>
      <c r="I547" s="16" t="str">
        <f t="shared" si="66"/>
        <v xml:space="preserve"> </v>
      </c>
      <c r="J547" s="17"/>
      <c r="K547" s="17"/>
      <c r="L547" s="92"/>
      <c r="M547" s="249"/>
      <c r="N547" s="250"/>
      <c r="O547" s="320" t="str">
        <f t="shared" si="68"/>
        <v xml:space="preserve"> </v>
      </c>
      <c r="P547" s="249" t="s">
        <v>316</v>
      </c>
      <c r="Q547" s="251" t="str">
        <f t="shared" si="67"/>
        <v xml:space="preserve"> </v>
      </c>
      <c r="R547" s="251" t="str">
        <f t="shared" si="69"/>
        <v xml:space="preserve"> </v>
      </c>
      <c r="S547" s="251" t="str">
        <f t="shared" si="70"/>
        <v xml:space="preserve"> </v>
      </c>
      <c r="T547" s="252"/>
      <c r="U547" s="309" t="s">
        <v>451</v>
      </c>
    </row>
    <row r="548" spans="1:21">
      <c r="A548" s="23"/>
      <c r="B548" s="13">
        <v>517</v>
      </c>
      <c r="C548" s="23"/>
      <c r="D548" s="24" t="str">
        <f>IFERROR(VLOOKUP(C548,DATOS,4,FALSE)," ")</f>
        <v xml:space="preserve"> </v>
      </c>
      <c r="E548" s="14" t="str">
        <f t="shared" si="65"/>
        <v xml:space="preserve"> </v>
      </c>
      <c r="F548" s="15"/>
      <c r="G548" s="13"/>
      <c r="H548" s="45"/>
      <c r="I548" s="16" t="str">
        <f t="shared" si="66"/>
        <v xml:space="preserve"> </v>
      </c>
      <c r="J548" s="17"/>
      <c r="K548" s="17"/>
      <c r="L548" s="92"/>
      <c r="M548" s="249"/>
      <c r="N548" s="250"/>
      <c r="O548" s="320" t="str">
        <f t="shared" si="68"/>
        <v xml:space="preserve"> </v>
      </c>
      <c r="P548" s="249" t="s">
        <v>316</v>
      </c>
      <c r="Q548" s="251" t="str">
        <f t="shared" si="67"/>
        <v xml:space="preserve"> </v>
      </c>
      <c r="R548" s="251" t="str">
        <f t="shared" si="69"/>
        <v xml:space="preserve"> </v>
      </c>
      <c r="S548" s="251" t="str">
        <f t="shared" si="70"/>
        <v xml:space="preserve"> </v>
      </c>
      <c r="T548" s="252"/>
      <c r="U548" s="309" t="s">
        <v>451</v>
      </c>
    </row>
    <row r="549" spans="1:21">
      <c r="A549" s="23"/>
      <c r="B549" s="13">
        <v>518</v>
      </c>
      <c r="C549" s="23"/>
      <c r="D549" s="24" t="str">
        <f>IFERROR(VLOOKUP(C549,DATOS,4,FALSE)," ")</f>
        <v xml:space="preserve"> </v>
      </c>
      <c r="E549" s="14" t="str">
        <f t="shared" si="65"/>
        <v xml:space="preserve"> </v>
      </c>
      <c r="F549" s="15"/>
      <c r="G549" s="13"/>
      <c r="H549" s="45"/>
      <c r="I549" s="16" t="str">
        <f t="shared" si="66"/>
        <v xml:space="preserve"> </v>
      </c>
      <c r="J549" s="17"/>
      <c r="K549" s="17"/>
      <c r="L549" s="92"/>
      <c r="M549" s="249"/>
      <c r="N549" s="250"/>
      <c r="O549" s="320" t="str">
        <f t="shared" si="68"/>
        <v xml:space="preserve"> </v>
      </c>
      <c r="P549" s="249" t="s">
        <v>316</v>
      </c>
      <c r="Q549" s="251" t="str">
        <f t="shared" si="67"/>
        <v xml:space="preserve"> </v>
      </c>
      <c r="R549" s="251" t="str">
        <f t="shared" si="69"/>
        <v xml:space="preserve"> </v>
      </c>
      <c r="S549" s="251" t="str">
        <f t="shared" si="70"/>
        <v xml:space="preserve"> </v>
      </c>
      <c r="T549" s="252"/>
      <c r="U549" s="309" t="s">
        <v>451</v>
      </c>
    </row>
    <row r="550" spans="1:21">
      <c r="B550" s="54"/>
      <c r="O550" s="320" t="str">
        <f t="shared" si="68"/>
        <v xml:space="preserve"> </v>
      </c>
      <c r="Q550" s="251" t="str">
        <f t="shared" si="67"/>
        <v xml:space="preserve"> </v>
      </c>
      <c r="R550" s="251" t="str">
        <f t="shared" si="69"/>
        <v xml:space="preserve"> </v>
      </c>
      <c r="S550" s="251" t="str">
        <f t="shared" si="70"/>
        <v xml:space="preserve"> </v>
      </c>
    </row>
    <row r="551" spans="1:21">
      <c r="O551" s="320" t="str">
        <f t="shared" si="68"/>
        <v xml:space="preserve"> </v>
      </c>
      <c r="Q551" s="251" t="str">
        <f t="shared" si="67"/>
        <v xml:space="preserve"> </v>
      </c>
      <c r="R551" s="251" t="str">
        <f t="shared" si="69"/>
        <v xml:space="preserve"> </v>
      </c>
      <c r="S551" s="251" t="str">
        <f t="shared" si="70"/>
        <v xml:space="preserve"> </v>
      </c>
    </row>
    <row r="552" spans="1:21">
      <c r="Q552" s="251" t="str">
        <f t="shared" ref="Q552" si="71">IFERROR(VLOOKUP(C552,DATOS,10,FALSE)," ")</f>
        <v xml:space="preserve"> </v>
      </c>
      <c r="R552" s="251" t="str">
        <f t="shared" si="69"/>
        <v xml:space="preserve"> </v>
      </c>
      <c r="S552" s="251" t="str">
        <f t="shared" si="70"/>
        <v xml:space="preserve"> </v>
      </c>
    </row>
    <row r="557" spans="1:21" ht="17.25">
      <c r="M557" s="312"/>
    </row>
    <row r="561" spans="9:15" ht="17.25">
      <c r="M561" s="312"/>
    </row>
    <row r="564" spans="9:15">
      <c r="M564" s="264"/>
      <c r="O564" s="321"/>
    </row>
    <row r="565" spans="9:15">
      <c r="M565" s="265"/>
    </row>
    <row r="570" spans="9:15">
      <c r="I570" s="262" t="s">
        <v>10</v>
      </c>
    </row>
  </sheetData>
  <sheetProtection autoFilter="0"/>
  <autoFilter ref="A8:O551" xr:uid="{00000000-0009-0000-0000-000000000000}"/>
  <mergeCells count="4">
    <mergeCell ref="A5:M5"/>
    <mergeCell ref="A3:M3"/>
    <mergeCell ref="A2:M2"/>
    <mergeCell ref="A1:M1"/>
  </mergeCells>
  <phoneticPr fontId="52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'DATOS MAESTROS '!$A$2:$A$156</xm:f>
          </x14:formula1>
          <xm:sqref>C454:C549 C9:C445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view="pageBreakPreview" zoomScaleNormal="100" zoomScaleSheetLayoutView="100" workbookViewId="0">
      <selection activeCell="E11" sqref="E11"/>
    </sheetView>
  </sheetViews>
  <sheetFormatPr baseColWidth="10" defaultRowHeight="15"/>
  <cols>
    <col min="1" max="1" width="36.42578125" customWidth="1"/>
    <col min="2" max="2" width="17.140625" customWidth="1"/>
    <col min="3" max="3" width="8.85546875" customWidth="1"/>
    <col min="4" max="4" width="5.42578125" customWidth="1"/>
    <col min="5" max="5" width="5.85546875" customWidth="1"/>
    <col min="6" max="6" width="28.140625" customWidth="1"/>
    <col min="7" max="7" width="22.42578125" customWidth="1"/>
    <col min="8" max="9" width="5.85546875" customWidth="1"/>
    <col min="12" max="12" width="15.140625" bestFit="1" customWidth="1"/>
    <col min="16" max="16" width="11.28515625" customWidth="1"/>
    <col min="257" max="257" width="36.42578125" customWidth="1"/>
    <col min="258" max="258" width="17.140625" customWidth="1"/>
    <col min="259" max="259" width="8.85546875" customWidth="1"/>
    <col min="260" max="260" width="5.42578125" customWidth="1"/>
    <col min="261" max="261" width="5.85546875" customWidth="1"/>
    <col min="262" max="262" width="28.140625" customWidth="1"/>
    <col min="263" max="263" width="22.42578125" customWidth="1"/>
    <col min="264" max="265" width="5.85546875" customWidth="1"/>
    <col min="268" max="268" width="15.140625" bestFit="1" customWidth="1"/>
    <col min="272" max="272" width="11.28515625" customWidth="1"/>
    <col min="513" max="513" width="36.42578125" customWidth="1"/>
    <col min="514" max="514" width="17.140625" customWidth="1"/>
    <col min="515" max="515" width="8.85546875" customWidth="1"/>
    <col min="516" max="516" width="5.42578125" customWidth="1"/>
    <col min="517" max="517" width="5.85546875" customWidth="1"/>
    <col min="518" max="518" width="28.140625" customWidth="1"/>
    <col min="519" max="519" width="22.42578125" customWidth="1"/>
    <col min="520" max="521" width="5.85546875" customWidth="1"/>
    <col min="524" max="524" width="15.140625" bestFit="1" customWidth="1"/>
    <col min="528" max="528" width="11.28515625" customWidth="1"/>
    <col min="769" max="769" width="36.42578125" customWidth="1"/>
    <col min="770" max="770" width="17.140625" customWidth="1"/>
    <col min="771" max="771" width="8.85546875" customWidth="1"/>
    <col min="772" max="772" width="5.42578125" customWidth="1"/>
    <col min="773" max="773" width="5.85546875" customWidth="1"/>
    <col min="774" max="774" width="28.140625" customWidth="1"/>
    <col min="775" max="775" width="22.42578125" customWidth="1"/>
    <col min="776" max="777" width="5.85546875" customWidth="1"/>
    <col min="780" max="780" width="15.140625" bestFit="1" customWidth="1"/>
    <col min="784" max="784" width="11.28515625" customWidth="1"/>
    <col min="1025" max="1025" width="36.42578125" customWidth="1"/>
    <col min="1026" max="1026" width="17.140625" customWidth="1"/>
    <col min="1027" max="1027" width="8.85546875" customWidth="1"/>
    <col min="1028" max="1028" width="5.42578125" customWidth="1"/>
    <col min="1029" max="1029" width="5.85546875" customWidth="1"/>
    <col min="1030" max="1030" width="28.140625" customWidth="1"/>
    <col min="1031" max="1031" width="22.42578125" customWidth="1"/>
    <col min="1032" max="1033" width="5.85546875" customWidth="1"/>
    <col min="1036" max="1036" width="15.140625" bestFit="1" customWidth="1"/>
    <col min="1040" max="1040" width="11.28515625" customWidth="1"/>
    <col min="1281" max="1281" width="36.42578125" customWidth="1"/>
    <col min="1282" max="1282" width="17.140625" customWidth="1"/>
    <col min="1283" max="1283" width="8.85546875" customWidth="1"/>
    <col min="1284" max="1284" width="5.42578125" customWidth="1"/>
    <col min="1285" max="1285" width="5.85546875" customWidth="1"/>
    <col min="1286" max="1286" width="28.140625" customWidth="1"/>
    <col min="1287" max="1287" width="22.42578125" customWidth="1"/>
    <col min="1288" max="1289" width="5.85546875" customWidth="1"/>
    <col min="1292" max="1292" width="15.140625" bestFit="1" customWidth="1"/>
    <col min="1296" max="1296" width="11.28515625" customWidth="1"/>
    <col min="1537" max="1537" width="36.42578125" customWidth="1"/>
    <col min="1538" max="1538" width="17.140625" customWidth="1"/>
    <col min="1539" max="1539" width="8.85546875" customWidth="1"/>
    <col min="1540" max="1540" width="5.42578125" customWidth="1"/>
    <col min="1541" max="1541" width="5.85546875" customWidth="1"/>
    <col min="1542" max="1542" width="28.140625" customWidth="1"/>
    <col min="1543" max="1543" width="22.42578125" customWidth="1"/>
    <col min="1544" max="1545" width="5.85546875" customWidth="1"/>
    <col min="1548" max="1548" width="15.140625" bestFit="1" customWidth="1"/>
    <col min="1552" max="1552" width="11.28515625" customWidth="1"/>
    <col min="1793" max="1793" width="36.42578125" customWidth="1"/>
    <col min="1794" max="1794" width="17.140625" customWidth="1"/>
    <col min="1795" max="1795" width="8.85546875" customWidth="1"/>
    <col min="1796" max="1796" width="5.42578125" customWidth="1"/>
    <col min="1797" max="1797" width="5.85546875" customWidth="1"/>
    <col min="1798" max="1798" width="28.140625" customWidth="1"/>
    <col min="1799" max="1799" width="22.42578125" customWidth="1"/>
    <col min="1800" max="1801" width="5.85546875" customWidth="1"/>
    <col min="1804" max="1804" width="15.140625" bestFit="1" customWidth="1"/>
    <col min="1808" max="1808" width="11.28515625" customWidth="1"/>
    <col min="2049" max="2049" width="36.42578125" customWidth="1"/>
    <col min="2050" max="2050" width="17.140625" customWidth="1"/>
    <col min="2051" max="2051" width="8.85546875" customWidth="1"/>
    <col min="2052" max="2052" width="5.42578125" customWidth="1"/>
    <col min="2053" max="2053" width="5.85546875" customWidth="1"/>
    <col min="2054" max="2054" width="28.140625" customWidth="1"/>
    <col min="2055" max="2055" width="22.42578125" customWidth="1"/>
    <col min="2056" max="2057" width="5.85546875" customWidth="1"/>
    <col min="2060" max="2060" width="15.140625" bestFit="1" customWidth="1"/>
    <col min="2064" max="2064" width="11.28515625" customWidth="1"/>
    <col min="2305" max="2305" width="36.42578125" customWidth="1"/>
    <col min="2306" max="2306" width="17.140625" customWidth="1"/>
    <col min="2307" max="2307" width="8.85546875" customWidth="1"/>
    <col min="2308" max="2308" width="5.42578125" customWidth="1"/>
    <col min="2309" max="2309" width="5.85546875" customWidth="1"/>
    <col min="2310" max="2310" width="28.140625" customWidth="1"/>
    <col min="2311" max="2311" width="22.42578125" customWidth="1"/>
    <col min="2312" max="2313" width="5.85546875" customWidth="1"/>
    <col min="2316" max="2316" width="15.140625" bestFit="1" customWidth="1"/>
    <col min="2320" max="2320" width="11.28515625" customWidth="1"/>
    <col min="2561" max="2561" width="36.42578125" customWidth="1"/>
    <col min="2562" max="2562" width="17.140625" customWidth="1"/>
    <col min="2563" max="2563" width="8.85546875" customWidth="1"/>
    <col min="2564" max="2564" width="5.42578125" customWidth="1"/>
    <col min="2565" max="2565" width="5.85546875" customWidth="1"/>
    <col min="2566" max="2566" width="28.140625" customWidth="1"/>
    <col min="2567" max="2567" width="22.42578125" customWidth="1"/>
    <col min="2568" max="2569" width="5.85546875" customWidth="1"/>
    <col min="2572" max="2572" width="15.140625" bestFit="1" customWidth="1"/>
    <col min="2576" max="2576" width="11.28515625" customWidth="1"/>
    <col min="2817" max="2817" width="36.42578125" customWidth="1"/>
    <col min="2818" max="2818" width="17.140625" customWidth="1"/>
    <col min="2819" max="2819" width="8.85546875" customWidth="1"/>
    <col min="2820" max="2820" width="5.42578125" customWidth="1"/>
    <col min="2821" max="2821" width="5.85546875" customWidth="1"/>
    <col min="2822" max="2822" width="28.140625" customWidth="1"/>
    <col min="2823" max="2823" width="22.42578125" customWidth="1"/>
    <col min="2824" max="2825" width="5.85546875" customWidth="1"/>
    <col min="2828" max="2828" width="15.140625" bestFit="1" customWidth="1"/>
    <col min="2832" max="2832" width="11.28515625" customWidth="1"/>
    <col min="3073" max="3073" width="36.42578125" customWidth="1"/>
    <col min="3074" max="3074" width="17.140625" customWidth="1"/>
    <col min="3075" max="3075" width="8.85546875" customWidth="1"/>
    <col min="3076" max="3076" width="5.42578125" customWidth="1"/>
    <col min="3077" max="3077" width="5.85546875" customWidth="1"/>
    <col min="3078" max="3078" width="28.140625" customWidth="1"/>
    <col min="3079" max="3079" width="22.42578125" customWidth="1"/>
    <col min="3080" max="3081" width="5.85546875" customWidth="1"/>
    <col min="3084" max="3084" width="15.140625" bestFit="1" customWidth="1"/>
    <col min="3088" max="3088" width="11.28515625" customWidth="1"/>
    <col min="3329" max="3329" width="36.42578125" customWidth="1"/>
    <col min="3330" max="3330" width="17.140625" customWidth="1"/>
    <col min="3331" max="3331" width="8.85546875" customWidth="1"/>
    <col min="3332" max="3332" width="5.42578125" customWidth="1"/>
    <col min="3333" max="3333" width="5.85546875" customWidth="1"/>
    <col min="3334" max="3334" width="28.140625" customWidth="1"/>
    <col min="3335" max="3335" width="22.42578125" customWidth="1"/>
    <col min="3336" max="3337" width="5.85546875" customWidth="1"/>
    <col min="3340" max="3340" width="15.140625" bestFit="1" customWidth="1"/>
    <col min="3344" max="3344" width="11.28515625" customWidth="1"/>
    <col min="3585" max="3585" width="36.42578125" customWidth="1"/>
    <col min="3586" max="3586" width="17.140625" customWidth="1"/>
    <col min="3587" max="3587" width="8.85546875" customWidth="1"/>
    <col min="3588" max="3588" width="5.42578125" customWidth="1"/>
    <col min="3589" max="3589" width="5.85546875" customWidth="1"/>
    <col min="3590" max="3590" width="28.140625" customWidth="1"/>
    <col min="3591" max="3591" width="22.42578125" customWidth="1"/>
    <col min="3592" max="3593" width="5.85546875" customWidth="1"/>
    <col min="3596" max="3596" width="15.140625" bestFit="1" customWidth="1"/>
    <col min="3600" max="3600" width="11.28515625" customWidth="1"/>
    <col min="3841" max="3841" width="36.42578125" customWidth="1"/>
    <col min="3842" max="3842" width="17.140625" customWidth="1"/>
    <col min="3843" max="3843" width="8.85546875" customWidth="1"/>
    <col min="3844" max="3844" width="5.42578125" customWidth="1"/>
    <col min="3845" max="3845" width="5.85546875" customWidth="1"/>
    <col min="3846" max="3846" width="28.140625" customWidth="1"/>
    <col min="3847" max="3847" width="22.42578125" customWidth="1"/>
    <col min="3848" max="3849" width="5.85546875" customWidth="1"/>
    <col min="3852" max="3852" width="15.140625" bestFit="1" customWidth="1"/>
    <col min="3856" max="3856" width="11.28515625" customWidth="1"/>
    <col min="4097" max="4097" width="36.42578125" customWidth="1"/>
    <col min="4098" max="4098" width="17.140625" customWidth="1"/>
    <col min="4099" max="4099" width="8.85546875" customWidth="1"/>
    <col min="4100" max="4100" width="5.42578125" customWidth="1"/>
    <col min="4101" max="4101" width="5.85546875" customWidth="1"/>
    <col min="4102" max="4102" width="28.140625" customWidth="1"/>
    <col min="4103" max="4103" width="22.42578125" customWidth="1"/>
    <col min="4104" max="4105" width="5.85546875" customWidth="1"/>
    <col min="4108" max="4108" width="15.140625" bestFit="1" customWidth="1"/>
    <col min="4112" max="4112" width="11.28515625" customWidth="1"/>
    <col min="4353" max="4353" width="36.42578125" customWidth="1"/>
    <col min="4354" max="4354" width="17.140625" customWidth="1"/>
    <col min="4355" max="4355" width="8.85546875" customWidth="1"/>
    <col min="4356" max="4356" width="5.42578125" customWidth="1"/>
    <col min="4357" max="4357" width="5.85546875" customWidth="1"/>
    <col min="4358" max="4358" width="28.140625" customWidth="1"/>
    <col min="4359" max="4359" width="22.42578125" customWidth="1"/>
    <col min="4360" max="4361" width="5.85546875" customWidth="1"/>
    <col min="4364" max="4364" width="15.140625" bestFit="1" customWidth="1"/>
    <col min="4368" max="4368" width="11.28515625" customWidth="1"/>
    <col min="4609" max="4609" width="36.42578125" customWidth="1"/>
    <col min="4610" max="4610" width="17.140625" customWidth="1"/>
    <col min="4611" max="4611" width="8.85546875" customWidth="1"/>
    <col min="4612" max="4612" width="5.42578125" customWidth="1"/>
    <col min="4613" max="4613" width="5.85546875" customWidth="1"/>
    <col min="4614" max="4614" width="28.140625" customWidth="1"/>
    <col min="4615" max="4615" width="22.42578125" customWidth="1"/>
    <col min="4616" max="4617" width="5.85546875" customWidth="1"/>
    <col min="4620" max="4620" width="15.140625" bestFit="1" customWidth="1"/>
    <col min="4624" max="4624" width="11.28515625" customWidth="1"/>
    <col min="4865" max="4865" width="36.42578125" customWidth="1"/>
    <col min="4866" max="4866" width="17.140625" customWidth="1"/>
    <col min="4867" max="4867" width="8.85546875" customWidth="1"/>
    <col min="4868" max="4868" width="5.42578125" customWidth="1"/>
    <col min="4869" max="4869" width="5.85546875" customWidth="1"/>
    <col min="4870" max="4870" width="28.140625" customWidth="1"/>
    <col min="4871" max="4871" width="22.42578125" customWidth="1"/>
    <col min="4872" max="4873" width="5.85546875" customWidth="1"/>
    <col min="4876" max="4876" width="15.140625" bestFit="1" customWidth="1"/>
    <col min="4880" max="4880" width="11.28515625" customWidth="1"/>
    <col min="5121" max="5121" width="36.42578125" customWidth="1"/>
    <col min="5122" max="5122" width="17.140625" customWidth="1"/>
    <col min="5123" max="5123" width="8.85546875" customWidth="1"/>
    <col min="5124" max="5124" width="5.42578125" customWidth="1"/>
    <col min="5125" max="5125" width="5.85546875" customWidth="1"/>
    <col min="5126" max="5126" width="28.140625" customWidth="1"/>
    <col min="5127" max="5127" width="22.42578125" customWidth="1"/>
    <col min="5128" max="5129" width="5.85546875" customWidth="1"/>
    <col min="5132" max="5132" width="15.140625" bestFit="1" customWidth="1"/>
    <col min="5136" max="5136" width="11.28515625" customWidth="1"/>
    <col min="5377" max="5377" width="36.42578125" customWidth="1"/>
    <col min="5378" max="5378" width="17.140625" customWidth="1"/>
    <col min="5379" max="5379" width="8.85546875" customWidth="1"/>
    <col min="5380" max="5380" width="5.42578125" customWidth="1"/>
    <col min="5381" max="5381" width="5.85546875" customWidth="1"/>
    <col min="5382" max="5382" width="28.140625" customWidth="1"/>
    <col min="5383" max="5383" width="22.42578125" customWidth="1"/>
    <col min="5384" max="5385" width="5.85546875" customWidth="1"/>
    <col min="5388" max="5388" width="15.140625" bestFit="1" customWidth="1"/>
    <col min="5392" max="5392" width="11.28515625" customWidth="1"/>
    <col min="5633" max="5633" width="36.42578125" customWidth="1"/>
    <col min="5634" max="5634" width="17.140625" customWidth="1"/>
    <col min="5635" max="5635" width="8.85546875" customWidth="1"/>
    <col min="5636" max="5636" width="5.42578125" customWidth="1"/>
    <col min="5637" max="5637" width="5.85546875" customWidth="1"/>
    <col min="5638" max="5638" width="28.140625" customWidth="1"/>
    <col min="5639" max="5639" width="22.42578125" customWidth="1"/>
    <col min="5640" max="5641" width="5.85546875" customWidth="1"/>
    <col min="5644" max="5644" width="15.140625" bestFit="1" customWidth="1"/>
    <col min="5648" max="5648" width="11.28515625" customWidth="1"/>
    <col min="5889" max="5889" width="36.42578125" customWidth="1"/>
    <col min="5890" max="5890" width="17.140625" customWidth="1"/>
    <col min="5891" max="5891" width="8.85546875" customWidth="1"/>
    <col min="5892" max="5892" width="5.42578125" customWidth="1"/>
    <col min="5893" max="5893" width="5.85546875" customWidth="1"/>
    <col min="5894" max="5894" width="28.140625" customWidth="1"/>
    <col min="5895" max="5895" width="22.42578125" customWidth="1"/>
    <col min="5896" max="5897" width="5.85546875" customWidth="1"/>
    <col min="5900" max="5900" width="15.140625" bestFit="1" customWidth="1"/>
    <col min="5904" max="5904" width="11.28515625" customWidth="1"/>
    <col min="6145" max="6145" width="36.42578125" customWidth="1"/>
    <col min="6146" max="6146" width="17.140625" customWidth="1"/>
    <col min="6147" max="6147" width="8.85546875" customWidth="1"/>
    <col min="6148" max="6148" width="5.42578125" customWidth="1"/>
    <col min="6149" max="6149" width="5.85546875" customWidth="1"/>
    <col min="6150" max="6150" width="28.140625" customWidth="1"/>
    <col min="6151" max="6151" width="22.42578125" customWidth="1"/>
    <col min="6152" max="6153" width="5.85546875" customWidth="1"/>
    <col min="6156" max="6156" width="15.140625" bestFit="1" customWidth="1"/>
    <col min="6160" max="6160" width="11.28515625" customWidth="1"/>
    <col min="6401" max="6401" width="36.42578125" customWidth="1"/>
    <col min="6402" max="6402" width="17.140625" customWidth="1"/>
    <col min="6403" max="6403" width="8.85546875" customWidth="1"/>
    <col min="6404" max="6404" width="5.42578125" customWidth="1"/>
    <col min="6405" max="6405" width="5.85546875" customWidth="1"/>
    <col min="6406" max="6406" width="28.140625" customWidth="1"/>
    <col min="6407" max="6407" width="22.42578125" customWidth="1"/>
    <col min="6408" max="6409" width="5.85546875" customWidth="1"/>
    <col min="6412" max="6412" width="15.140625" bestFit="1" customWidth="1"/>
    <col min="6416" max="6416" width="11.28515625" customWidth="1"/>
    <col min="6657" max="6657" width="36.42578125" customWidth="1"/>
    <col min="6658" max="6658" width="17.140625" customWidth="1"/>
    <col min="6659" max="6659" width="8.85546875" customWidth="1"/>
    <col min="6660" max="6660" width="5.42578125" customWidth="1"/>
    <col min="6661" max="6661" width="5.85546875" customWidth="1"/>
    <col min="6662" max="6662" width="28.140625" customWidth="1"/>
    <col min="6663" max="6663" width="22.42578125" customWidth="1"/>
    <col min="6664" max="6665" width="5.85546875" customWidth="1"/>
    <col min="6668" max="6668" width="15.140625" bestFit="1" customWidth="1"/>
    <col min="6672" max="6672" width="11.28515625" customWidth="1"/>
    <col min="6913" max="6913" width="36.42578125" customWidth="1"/>
    <col min="6914" max="6914" width="17.140625" customWidth="1"/>
    <col min="6915" max="6915" width="8.85546875" customWidth="1"/>
    <col min="6916" max="6916" width="5.42578125" customWidth="1"/>
    <col min="6917" max="6917" width="5.85546875" customWidth="1"/>
    <col min="6918" max="6918" width="28.140625" customWidth="1"/>
    <col min="6919" max="6919" width="22.42578125" customWidth="1"/>
    <col min="6920" max="6921" width="5.85546875" customWidth="1"/>
    <col min="6924" max="6924" width="15.140625" bestFit="1" customWidth="1"/>
    <col min="6928" max="6928" width="11.28515625" customWidth="1"/>
    <col min="7169" max="7169" width="36.42578125" customWidth="1"/>
    <col min="7170" max="7170" width="17.140625" customWidth="1"/>
    <col min="7171" max="7171" width="8.85546875" customWidth="1"/>
    <col min="7172" max="7172" width="5.42578125" customWidth="1"/>
    <col min="7173" max="7173" width="5.85546875" customWidth="1"/>
    <col min="7174" max="7174" width="28.140625" customWidth="1"/>
    <col min="7175" max="7175" width="22.42578125" customWidth="1"/>
    <col min="7176" max="7177" width="5.85546875" customWidth="1"/>
    <col min="7180" max="7180" width="15.140625" bestFit="1" customWidth="1"/>
    <col min="7184" max="7184" width="11.28515625" customWidth="1"/>
    <col min="7425" max="7425" width="36.42578125" customWidth="1"/>
    <col min="7426" max="7426" width="17.140625" customWidth="1"/>
    <col min="7427" max="7427" width="8.85546875" customWidth="1"/>
    <col min="7428" max="7428" width="5.42578125" customWidth="1"/>
    <col min="7429" max="7429" width="5.85546875" customWidth="1"/>
    <col min="7430" max="7430" width="28.140625" customWidth="1"/>
    <col min="7431" max="7431" width="22.42578125" customWidth="1"/>
    <col min="7432" max="7433" width="5.85546875" customWidth="1"/>
    <col min="7436" max="7436" width="15.140625" bestFit="1" customWidth="1"/>
    <col min="7440" max="7440" width="11.28515625" customWidth="1"/>
    <col min="7681" max="7681" width="36.42578125" customWidth="1"/>
    <col min="7682" max="7682" width="17.140625" customWidth="1"/>
    <col min="7683" max="7683" width="8.85546875" customWidth="1"/>
    <col min="7684" max="7684" width="5.42578125" customWidth="1"/>
    <col min="7685" max="7685" width="5.85546875" customWidth="1"/>
    <col min="7686" max="7686" width="28.140625" customWidth="1"/>
    <col min="7687" max="7687" width="22.42578125" customWidth="1"/>
    <col min="7688" max="7689" width="5.85546875" customWidth="1"/>
    <col min="7692" max="7692" width="15.140625" bestFit="1" customWidth="1"/>
    <col min="7696" max="7696" width="11.28515625" customWidth="1"/>
    <col min="7937" max="7937" width="36.42578125" customWidth="1"/>
    <col min="7938" max="7938" width="17.140625" customWidth="1"/>
    <col min="7939" max="7939" width="8.85546875" customWidth="1"/>
    <col min="7940" max="7940" width="5.42578125" customWidth="1"/>
    <col min="7941" max="7941" width="5.85546875" customWidth="1"/>
    <col min="7942" max="7942" width="28.140625" customWidth="1"/>
    <col min="7943" max="7943" width="22.42578125" customWidth="1"/>
    <col min="7944" max="7945" width="5.85546875" customWidth="1"/>
    <col min="7948" max="7948" width="15.140625" bestFit="1" customWidth="1"/>
    <col min="7952" max="7952" width="11.28515625" customWidth="1"/>
    <col min="8193" max="8193" width="36.42578125" customWidth="1"/>
    <col min="8194" max="8194" width="17.140625" customWidth="1"/>
    <col min="8195" max="8195" width="8.85546875" customWidth="1"/>
    <col min="8196" max="8196" width="5.42578125" customWidth="1"/>
    <col min="8197" max="8197" width="5.85546875" customWidth="1"/>
    <col min="8198" max="8198" width="28.140625" customWidth="1"/>
    <col min="8199" max="8199" width="22.42578125" customWidth="1"/>
    <col min="8200" max="8201" width="5.85546875" customWidth="1"/>
    <col min="8204" max="8204" width="15.140625" bestFit="1" customWidth="1"/>
    <col min="8208" max="8208" width="11.28515625" customWidth="1"/>
    <col min="8449" max="8449" width="36.42578125" customWidth="1"/>
    <col min="8450" max="8450" width="17.140625" customWidth="1"/>
    <col min="8451" max="8451" width="8.85546875" customWidth="1"/>
    <col min="8452" max="8452" width="5.42578125" customWidth="1"/>
    <col min="8453" max="8453" width="5.85546875" customWidth="1"/>
    <col min="8454" max="8454" width="28.140625" customWidth="1"/>
    <col min="8455" max="8455" width="22.42578125" customWidth="1"/>
    <col min="8456" max="8457" width="5.85546875" customWidth="1"/>
    <col min="8460" max="8460" width="15.140625" bestFit="1" customWidth="1"/>
    <col min="8464" max="8464" width="11.28515625" customWidth="1"/>
    <col min="8705" max="8705" width="36.42578125" customWidth="1"/>
    <col min="8706" max="8706" width="17.140625" customWidth="1"/>
    <col min="8707" max="8707" width="8.85546875" customWidth="1"/>
    <col min="8708" max="8708" width="5.42578125" customWidth="1"/>
    <col min="8709" max="8709" width="5.85546875" customWidth="1"/>
    <col min="8710" max="8710" width="28.140625" customWidth="1"/>
    <col min="8711" max="8711" width="22.42578125" customWidth="1"/>
    <col min="8712" max="8713" width="5.85546875" customWidth="1"/>
    <col min="8716" max="8716" width="15.140625" bestFit="1" customWidth="1"/>
    <col min="8720" max="8720" width="11.28515625" customWidth="1"/>
    <col min="8961" max="8961" width="36.42578125" customWidth="1"/>
    <col min="8962" max="8962" width="17.140625" customWidth="1"/>
    <col min="8963" max="8963" width="8.85546875" customWidth="1"/>
    <col min="8964" max="8964" width="5.42578125" customWidth="1"/>
    <col min="8965" max="8965" width="5.85546875" customWidth="1"/>
    <col min="8966" max="8966" width="28.140625" customWidth="1"/>
    <col min="8967" max="8967" width="22.42578125" customWidth="1"/>
    <col min="8968" max="8969" width="5.85546875" customWidth="1"/>
    <col min="8972" max="8972" width="15.140625" bestFit="1" customWidth="1"/>
    <col min="8976" max="8976" width="11.28515625" customWidth="1"/>
    <col min="9217" max="9217" width="36.42578125" customWidth="1"/>
    <col min="9218" max="9218" width="17.140625" customWidth="1"/>
    <col min="9219" max="9219" width="8.85546875" customWidth="1"/>
    <col min="9220" max="9220" width="5.42578125" customWidth="1"/>
    <col min="9221" max="9221" width="5.85546875" customWidth="1"/>
    <col min="9222" max="9222" width="28.140625" customWidth="1"/>
    <col min="9223" max="9223" width="22.42578125" customWidth="1"/>
    <col min="9224" max="9225" width="5.85546875" customWidth="1"/>
    <col min="9228" max="9228" width="15.140625" bestFit="1" customWidth="1"/>
    <col min="9232" max="9232" width="11.28515625" customWidth="1"/>
    <col min="9473" max="9473" width="36.42578125" customWidth="1"/>
    <col min="9474" max="9474" width="17.140625" customWidth="1"/>
    <col min="9475" max="9475" width="8.85546875" customWidth="1"/>
    <col min="9476" max="9476" width="5.42578125" customWidth="1"/>
    <col min="9477" max="9477" width="5.85546875" customWidth="1"/>
    <col min="9478" max="9478" width="28.140625" customWidth="1"/>
    <col min="9479" max="9479" width="22.42578125" customWidth="1"/>
    <col min="9480" max="9481" width="5.85546875" customWidth="1"/>
    <col min="9484" max="9484" width="15.140625" bestFit="1" customWidth="1"/>
    <col min="9488" max="9488" width="11.28515625" customWidth="1"/>
    <col min="9729" max="9729" width="36.42578125" customWidth="1"/>
    <col min="9730" max="9730" width="17.140625" customWidth="1"/>
    <col min="9731" max="9731" width="8.85546875" customWidth="1"/>
    <col min="9732" max="9732" width="5.42578125" customWidth="1"/>
    <col min="9733" max="9733" width="5.85546875" customWidth="1"/>
    <col min="9734" max="9734" width="28.140625" customWidth="1"/>
    <col min="9735" max="9735" width="22.42578125" customWidth="1"/>
    <col min="9736" max="9737" width="5.85546875" customWidth="1"/>
    <col min="9740" max="9740" width="15.140625" bestFit="1" customWidth="1"/>
    <col min="9744" max="9744" width="11.28515625" customWidth="1"/>
    <col min="9985" max="9985" width="36.42578125" customWidth="1"/>
    <col min="9986" max="9986" width="17.140625" customWidth="1"/>
    <col min="9987" max="9987" width="8.85546875" customWidth="1"/>
    <col min="9988" max="9988" width="5.42578125" customWidth="1"/>
    <col min="9989" max="9989" width="5.85546875" customWidth="1"/>
    <col min="9990" max="9990" width="28.140625" customWidth="1"/>
    <col min="9991" max="9991" width="22.42578125" customWidth="1"/>
    <col min="9992" max="9993" width="5.85546875" customWidth="1"/>
    <col min="9996" max="9996" width="15.140625" bestFit="1" customWidth="1"/>
    <col min="10000" max="10000" width="11.28515625" customWidth="1"/>
    <col min="10241" max="10241" width="36.42578125" customWidth="1"/>
    <col min="10242" max="10242" width="17.140625" customWidth="1"/>
    <col min="10243" max="10243" width="8.85546875" customWidth="1"/>
    <col min="10244" max="10244" width="5.42578125" customWidth="1"/>
    <col min="10245" max="10245" width="5.85546875" customWidth="1"/>
    <col min="10246" max="10246" width="28.140625" customWidth="1"/>
    <col min="10247" max="10247" width="22.42578125" customWidth="1"/>
    <col min="10248" max="10249" width="5.85546875" customWidth="1"/>
    <col min="10252" max="10252" width="15.140625" bestFit="1" customWidth="1"/>
    <col min="10256" max="10256" width="11.28515625" customWidth="1"/>
    <col min="10497" max="10497" width="36.42578125" customWidth="1"/>
    <col min="10498" max="10498" width="17.140625" customWidth="1"/>
    <col min="10499" max="10499" width="8.85546875" customWidth="1"/>
    <col min="10500" max="10500" width="5.42578125" customWidth="1"/>
    <col min="10501" max="10501" width="5.85546875" customWidth="1"/>
    <col min="10502" max="10502" width="28.140625" customWidth="1"/>
    <col min="10503" max="10503" width="22.42578125" customWidth="1"/>
    <col min="10504" max="10505" width="5.85546875" customWidth="1"/>
    <col min="10508" max="10508" width="15.140625" bestFit="1" customWidth="1"/>
    <col min="10512" max="10512" width="11.28515625" customWidth="1"/>
    <col min="10753" max="10753" width="36.42578125" customWidth="1"/>
    <col min="10754" max="10754" width="17.140625" customWidth="1"/>
    <col min="10755" max="10755" width="8.85546875" customWidth="1"/>
    <col min="10756" max="10756" width="5.42578125" customWidth="1"/>
    <col min="10757" max="10757" width="5.85546875" customWidth="1"/>
    <col min="10758" max="10758" width="28.140625" customWidth="1"/>
    <col min="10759" max="10759" width="22.42578125" customWidth="1"/>
    <col min="10760" max="10761" width="5.85546875" customWidth="1"/>
    <col min="10764" max="10764" width="15.140625" bestFit="1" customWidth="1"/>
    <col min="10768" max="10768" width="11.28515625" customWidth="1"/>
    <col min="11009" max="11009" width="36.42578125" customWidth="1"/>
    <col min="11010" max="11010" width="17.140625" customWidth="1"/>
    <col min="11011" max="11011" width="8.85546875" customWidth="1"/>
    <col min="11012" max="11012" width="5.42578125" customWidth="1"/>
    <col min="11013" max="11013" width="5.85546875" customWidth="1"/>
    <col min="11014" max="11014" width="28.140625" customWidth="1"/>
    <col min="11015" max="11015" width="22.42578125" customWidth="1"/>
    <col min="11016" max="11017" width="5.85546875" customWidth="1"/>
    <col min="11020" max="11020" width="15.140625" bestFit="1" customWidth="1"/>
    <col min="11024" max="11024" width="11.28515625" customWidth="1"/>
    <col min="11265" max="11265" width="36.42578125" customWidth="1"/>
    <col min="11266" max="11266" width="17.140625" customWidth="1"/>
    <col min="11267" max="11267" width="8.85546875" customWidth="1"/>
    <col min="11268" max="11268" width="5.42578125" customWidth="1"/>
    <col min="11269" max="11269" width="5.85546875" customWidth="1"/>
    <col min="11270" max="11270" width="28.140625" customWidth="1"/>
    <col min="11271" max="11271" width="22.42578125" customWidth="1"/>
    <col min="11272" max="11273" width="5.85546875" customWidth="1"/>
    <col min="11276" max="11276" width="15.140625" bestFit="1" customWidth="1"/>
    <col min="11280" max="11280" width="11.28515625" customWidth="1"/>
    <col min="11521" max="11521" width="36.42578125" customWidth="1"/>
    <col min="11522" max="11522" width="17.140625" customWidth="1"/>
    <col min="11523" max="11523" width="8.85546875" customWidth="1"/>
    <col min="11524" max="11524" width="5.42578125" customWidth="1"/>
    <col min="11525" max="11525" width="5.85546875" customWidth="1"/>
    <col min="11526" max="11526" width="28.140625" customWidth="1"/>
    <col min="11527" max="11527" width="22.42578125" customWidth="1"/>
    <col min="11528" max="11529" width="5.85546875" customWidth="1"/>
    <col min="11532" max="11532" width="15.140625" bestFit="1" customWidth="1"/>
    <col min="11536" max="11536" width="11.28515625" customWidth="1"/>
    <col min="11777" max="11777" width="36.42578125" customWidth="1"/>
    <col min="11778" max="11778" width="17.140625" customWidth="1"/>
    <col min="11779" max="11779" width="8.85546875" customWidth="1"/>
    <col min="11780" max="11780" width="5.42578125" customWidth="1"/>
    <col min="11781" max="11781" width="5.85546875" customWidth="1"/>
    <col min="11782" max="11782" width="28.140625" customWidth="1"/>
    <col min="11783" max="11783" width="22.42578125" customWidth="1"/>
    <col min="11784" max="11785" width="5.85546875" customWidth="1"/>
    <col min="11788" max="11788" width="15.140625" bestFit="1" customWidth="1"/>
    <col min="11792" max="11792" width="11.28515625" customWidth="1"/>
    <col min="12033" max="12033" width="36.42578125" customWidth="1"/>
    <col min="12034" max="12034" width="17.140625" customWidth="1"/>
    <col min="12035" max="12035" width="8.85546875" customWidth="1"/>
    <col min="12036" max="12036" width="5.42578125" customWidth="1"/>
    <col min="12037" max="12037" width="5.85546875" customWidth="1"/>
    <col min="12038" max="12038" width="28.140625" customWidth="1"/>
    <col min="12039" max="12039" width="22.42578125" customWidth="1"/>
    <col min="12040" max="12041" width="5.85546875" customWidth="1"/>
    <col min="12044" max="12044" width="15.140625" bestFit="1" customWidth="1"/>
    <col min="12048" max="12048" width="11.28515625" customWidth="1"/>
    <col min="12289" max="12289" width="36.42578125" customWidth="1"/>
    <col min="12290" max="12290" width="17.140625" customWidth="1"/>
    <col min="12291" max="12291" width="8.85546875" customWidth="1"/>
    <col min="12292" max="12292" width="5.42578125" customWidth="1"/>
    <col min="12293" max="12293" width="5.85546875" customWidth="1"/>
    <col min="12294" max="12294" width="28.140625" customWidth="1"/>
    <col min="12295" max="12295" width="22.42578125" customWidth="1"/>
    <col min="12296" max="12297" width="5.85546875" customWidth="1"/>
    <col min="12300" max="12300" width="15.140625" bestFit="1" customWidth="1"/>
    <col min="12304" max="12304" width="11.28515625" customWidth="1"/>
    <col min="12545" max="12545" width="36.42578125" customWidth="1"/>
    <col min="12546" max="12546" width="17.140625" customWidth="1"/>
    <col min="12547" max="12547" width="8.85546875" customWidth="1"/>
    <col min="12548" max="12548" width="5.42578125" customWidth="1"/>
    <col min="12549" max="12549" width="5.85546875" customWidth="1"/>
    <col min="12550" max="12550" width="28.140625" customWidth="1"/>
    <col min="12551" max="12551" width="22.42578125" customWidth="1"/>
    <col min="12552" max="12553" width="5.85546875" customWidth="1"/>
    <col min="12556" max="12556" width="15.140625" bestFit="1" customWidth="1"/>
    <col min="12560" max="12560" width="11.28515625" customWidth="1"/>
    <col min="12801" max="12801" width="36.42578125" customWidth="1"/>
    <col min="12802" max="12802" width="17.140625" customWidth="1"/>
    <col min="12803" max="12803" width="8.85546875" customWidth="1"/>
    <col min="12804" max="12804" width="5.42578125" customWidth="1"/>
    <col min="12805" max="12805" width="5.85546875" customWidth="1"/>
    <col min="12806" max="12806" width="28.140625" customWidth="1"/>
    <col min="12807" max="12807" width="22.42578125" customWidth="1"/>
    <col min="12808" max="12809" width="5.85546875" customWidth="1"/>
    <col min="12812" max="12812" width="15.140625" bestFit="1" customWidth="1"/>
    <col min="12816" max="12816" width="11.28515625" customWidth="1"/>
    <col min="13057" max="13057" width="36.42578125" customWidth="1"/>
    <col min="13058" max="13058" width="17.140625" customWidth="1"/>
    <col min="13059" max="13059" width="8.85546875" customWidth="1"/>
    <col min="13060" max="13060" width="5.42578125" customWidth="1"/>
    <col min="13061" max="13061" width="5.85546875" customWidth="1"/>
    <col min="13062" max="13062" width="28.140625" customWidth="1"/>
    <col min="13063" max="13063" width="22.42578125" customWidth="1"/>
    <col min="13064" max="13065" width="5.85546875" customWidth="1"/>
    <col min="13068" max="13068" width="15.140625" bestFit="1" customWidth="1"/>
    <col min="13072" max="13072" width="11.28515625" customWidth="1"/>
    <col min="13313" max="13313" width="36.42578125" customWidth="1"/>
    <col min="13314" max="13314" width="17.140625" customWidth="1"/>
    <col min="13315" max="13315" width="8.85546875" customWidth="1"/>
    <col min="13316" max="13316" width="5.42578125" customWidth="1"/>
    <col min="13317" max="13317" width="5.85546875" customWidth="1"/>
    <col min="13318" max="13318" width="28.140625" customWidth="1"/>
    <col min="13319" max="13319" width="22.42578125" customWidth="1"/>
    <col min="13320" max="13321" width="5.85546875" customWidth="1"/>
    <col min="13324" max="13324" width="15.140625" bestFit="1" customWidth="1"/>
    <col min="13328" max="13328" width="11.28515625" customWidth="1"/>
    <col min="13569" max="13569" width="36.42578125" customWidth="1"/>
    <col min="13570" max="13570" width="17.140625" customWidth="1"/>
    <col min="13571" max="13571" width="8.85546875" customWidth="1"/>
    <col min="13572" max="13572" width="5.42578125" customWidth="1"/>
    <col min="13573" max="13573" width="5.85546875" customWidth="1"/>
    <col min="13574" max="13574" width="28.140625" customWidth="1"/>
    <col min="13575" max="13575" width="22.42578125" customWidth="1"/>
    <col min="13576" max="13577" width="5.85546875" customWidth="1"/>
    <col min="13580" max="13580" width="15.140625" bestFit="1" customWidth="1"/>
    <col min="13584" max="13584" width="11.28515625" customWidth="1"/>
    <col min="13825" max="13825" width="36.42578125" customWidth="1"/>
    <col min="13826" max="13826" width="17.140625" customWidth="1"/>
    <col min="13827" max="13827" width="8.85546875" customWidth="1"/>
    <col min="13828" max="13828" width="5.42578125" customWidth="1"/>
    <col min="13829" max="13829" width="5.85546875" customWidth="1"/>
    <col min="13830" max="13830" width="28.140625" customWidth="1"/>
    <col min="13831" max="13831" width="22.42578125" customWidth="1"/>
    <col min="13832" max="13833" width="5.85546875" customWidth="1"/>
    <col min="13836" max="13836" width="15.140625" bestFit="1" customWidth="1"/>
    <col min="13840" max="13840" width="11.28515625" customWidth="1"/>
    <col min="14081" max="14081" width="36.42578125" customWidth="1"/>
    <col min="14082" max="14082" width="17.140625" customWidth="1"/>
    <col min="14083" max="14083" width="8.85546875" customWidth="1"/>
    <col min="14084" max="14084" width="5.42578125" customWidth="1"/>
    <col min="14085" max="14085" width="5.85546875" customWidth="1"/>
    <col min="14086" max="14086" width="28.140625" customWidth="1"/>
    <col min="14087" max="14087" width="22.42578125" customWidth="1"/>
    <col min="14088" max="14089" width="5.85546875" customWidth="1"/>
    <col min="14092" max="14092" width="15.140625" bestFit="1" customWidth="1"/>
    <col min="14096" max="14096" width="11.28515625" customWidth="1"/>
    <col min="14337" max="14337" width="36.42578125" customWidth="1"/>
    <col min="14338" max="14338" width="17.140625" customWidth="1"/>
    <col min="14339" max="14339" width="8.85546875" customWidth="1"/>
    <col min="14340" max="14340" width="5.42578125" customWidth="1"/>
    <col min="14341" max="14341" width="5.85546875" customWidth="1"/>
    <col min="14342" max="14342" width="28.140625" customWidth="1"/>
    <col min="14343" max="14343" width="22.42578125" customWidth="1"/>
    <col min="14344" max="14345" width="5.85546875" customWidth="1"/>
    <col min="14348" max="14348" width="15.140625" bestFit="1" customWidth="1"/>
    <col min="14352" max="14352" width="11.28515625" customWidth="1"/>
    <col min="14593" max="14593" width="36.42578125" customWidth="1"/>
    <col min="14594" max="14594" width="17.140625" customWidth="1"/>
    <col min="14595" max="14595" width="8.85546875" customWidth="1"/>
    <col min="14596" max="14596" width="5.42578125" customWidth="1"/>
    <col min="14597" max="14597" width="5.85546875" customWidth="1"/>
    <col min="14598" max="14598" width="28.140625" customWidth="1"/>
    <col min="14599" max="14599" width="22.42578125" customWidth="1"/>
    <col min="14600" max="14601" width="5.85546875" customWidth="1"/>
    <col min="14604" max="14604" width="15.140625" bestFit="1" customWidth="1"/>
    <col min="14608" max="14608" width="11.28515625" customWidth="1"/>
    <col min="14849" max="14849" width="36.42578125" customWidth="1"/>
    <col min="14850" max="14850" width="17.140625" customWidth="1"/>
    <col min="14851" max="14851" width="8.85546875" customWidth="1"/>
    <col min="14852" max="14852" width="5.42578125" customWidth="1"/>
    <col min="14853" max="14853" width="5.85546875" customWidth="1"/>
    <col min="14854" max="14854" width="28.140625" customWidth="1"/>
    <col min="14855" max="14855" width="22.42578125" customWidth="1"/>
    <col min="14856" max="14857" width="5.85546875" customWidth="1"/>
    <col min="14860" max="14860" width="15.140625" bestFit="1" customWidth="1"/>
    <col min="14864" max="14864" width="11.28515625" customWidth="1"/>
    <col min="15105" max="15105" width="36.42578125" customWidth="1"/>
    <col min="15106" max="15106" width="17.140625" customWidth="1"/>
    <col min="15107" max="15107" width="8.85546875" customWidth="1"/>
    <col min="15108" max="15108" width="5.42578125" customWidth="1"/>
    <col min="15109" max="15109" width="5.85546875" customWidth="1"/>
    <col min="15110" max="15110" width="28.140625" customWidth="1"/>
    <col min="15111" max="15111" width="22.42578125" customWidth="1"/>
    <col min="15112" max="15113" width="5.85546875" customWidth="1"/>
    <col min="15116" max="15116" width="15.140625" bestFit="1" customWidth="1"/>
    <col min="15120" max="15120" width="11.28515625" customWidth="1"/>
    <col min="15361" max="15361" width="36.42578125" customWidth="1"/>
    <col min="15362" max="15362" width="17.140625" customWidth="1"/>
    <col min="15363" max="15363" width="8.85546875" customWidth="1"/>
    <col min="15364" max="15364" width="5.42578125" customWidth="1"/>
    <col min="15365" max="15365" width="5.85546875" customWidth="1"/>
    <col min="15366" max="15366" width="28.140625" customWidth="1"/>
    <col min="15367" max="15367" width="22.42578125" customWidth="1"/>
    <col min="15368" max="15369" width="5.85546875" customWidth="1"/>
    <col min="15372" max="15372" width="15.140625" bestFit="1" customWidth="1"/>
    <col min="15376" max="15376" width="11.28515625" customWidth="1"/>
    <col min="15617" max="15617" width="36.42578125" customWidth="1"/>
    <col min="15618" max="15618" width="17.140625" customWidth="1"/>
    <col min="15619" max="15619" width="8.85546875" customWidth="1"/>
    <col min="15620" max="15620" width="5.42578125" customWidth="1"/>
    <col min="15621" max="15621" width="5.85546875" customWidth="1"/>
    <col min="15622" max="15622" width="28.140625" customWidth="1"/>
    <col min="15623" max="15623" width="22.42578125" customWidth="1"/>
    <col min="15624" max="15625" width="5.85546875" customWidth="1"/>
    <col min="15628" max="15628" width="15.140625" bestFit="1" customWidth="1"/>
    <col min="15632" max="15632" width="11.28515625" customWidth="1"/>
    <col min="15873" max="15873" width="36.42578125" customWidth="1"/>
    <col min="15874" max="15874" width="17.140625" customWidth="1"/>
    <col min="15875" max="15875" width="8.85546875" customWidth="1"/>
    <col min="15876" max="15876" width="5.42578125" customWidth="1"/>
    <col min="15877" max="15877" width="5.85546875" customWidth="1"/>
    <col min="15878" max="15878" width="28.140625" customWidth="1"/>
    <col min="15879" max="15879" width="22.42578125" customWidth="1"/>
    <col min="15880" max="15881" width="5.85546875" customWidth="1"/>
    <col min="15884" max="15884" width="15.140625" bestFit="1" customWidth="1"/>
    <col min="15888" max="15888" width="11.28515625" customWidth="1"/>
    <col min="16129" max="16129" width="36.42578125" customWidth="1"/>
    <col min="16130" max="16130" width="17.140625" customWidth="1"/>
    <col min="16131" max="16131" width="8.85546875" customWidth="1"/>
    <col min="16132" max="16132" width="5.42578125" customWidth="1"/>
    <col min="16133" max="16133" width="5.85546875" customWidth="1"/>
    <col min="16134" max="16134" width="28.140625" customWidth="1"/>
    <col min="16135" max="16135" width="22.42578125" customWidth="1"/>
    <col min="16136" max="16137" width="5.85546875" customWidth="1"/>
    <col min="16140" max="16140" width="15.140625" bestFit="1" customWidth="1"/>
    <col min="16144" max="16144" width="11.28515625" customWidth="1"/>
  </cols>
  <sheetData>
    <row r="1" spans="1:9" s="90" customFormat="1" ht="15" customHeight="1" thickBot="1">
      <c r="A1" s="140"/>
      <c r="B1" s="373" t="s">
        <v>11</v>
      </c>
      <c r="C1" s="374"/>
      <c r="D1" s="374"/>
      <c r="E1" s="374"/>
      <c r="F1" s="375"/>
      <c r="G1" s="379" t="s">
        <v>12</v>
      </c>
      <c r="H1" s="379"/>
      <c r="I1" s="380"/>
    </row>
    <row r="2" spans="1:9" s="90" customFormat="1" ht="15" customHeight="1" thickBot="1">
      <c r="A2" s="141" t="s">
        <v>13</v>
      </c>
      <c r="B2" s="376"/>
      <c r="C2" s="377"/>
      <c r="D2" s="377"/>
      <c r="E2" s="377"/>
      <c r="F2" s="378"/>
      <c r="G2" s="381"/>
      <c r="H2" s="381"/>
      <c r="I2" s="382"/>
    </row>
    <row r="3" spans="1:9" s="90" customFormat="1" ht="15" customHeight="1" thickBot="1">
      <c r="A3" s="141" t="s">
        <v>61</v>
      </c>
      <c r="B3" s="385" t="s">
        <v>62</v>
      </c>
      <c r="C3" s="386"/>
      <c r="D3" s="386"/>
      <c r="E3" s="386"/>
      <c r="F3" s="387"/>
      <c r="G3" s="381"/>
      <c r="H3" s="381"/>
      <c r="I3" s="382"/>
    </row>
    <row r="4" spans="1:9" s="90" customFormat="1" ht="15" customHeight="1" thickBot="1">
      <c r="A4" s="142" t="s">
        <v>63</v>
      </c>
      <c r="B4" s="388"/>
      <c r="C4" s="389"/>
      <c r="D4" s="389"/>
      <c r="E4" s="389"/>
      <c r="F4" s="390"/>
      <c r="G4" s="383"/>
      <c r="H4" s="383"/>
      <c r="I4" s="384"/>
    </row>
    <row r="5" spans="1:9" s="90" customFormat="1" ht="22.5" customHeight="1" thickBot="1">
      <c r="A5" s="143" t="s">
        <v>64</v>
      </c>
      <c r="B5" s="391" t="str">
        <f>VLOOKUP(G13,RECUR10,16,FALSE)</f>
        <v>GS-2022-                                           -MEPOY</v>
      </c>
      <c r="C5" s="391"/>
      <c r="D5" s="391"/>
      <c r="E5" s="391"/>
      <c r="F5" s="144"/>
      <c r="G5" s="145"/>
      <c r="H5" s="145"/>
      <c r="I5" s="146"/>
    </row>
    <row r="6" spans="1:9" s="90" customFormat="1" ht="11.25" customHeight="1">
      <c r="A6" s="108"/>
      <c r="B6" s="109"/>
      <c r="C6" s="109"/>
      <c r="D6" s="144"/>
      <c r="E6" s="144"/>
      <c r="F6" s="144"/>
      <c r="G6" s="145"/>
      <c r="H6" s="145"/>
      <c r="I6" s="146"/>
    </row>
    <row r="7" spans="1:9" s="90" customFormat="1" ht="13.5" customHeight="1">
      <c r="A7" s="147" t="s">
        <v>102</v>
      </c>
      <c r="B7" s="144"/>
      <c r="C7" s="144"/>
      <c r="D7" s="144"/>
      <c r="E7" s="144"/>
      <c r="F7" s="144"/>
      <c r="G7" s="145"/>
      <c r="H7" s="145"/>
      <c r="I7" s="146"/>
    </row>
    <row r="8" spans="1:9" s="90" customFormat="1" ht="13.5" customHeight="1">
      <c r="A8" s="371" t="s">
        <v>351</v>
      </c>
      <c r="B8" s="372"/>
      <c r="C8" s="372"/>
      <c r="D8" s="372"/>
      <c r="E8" s="372"/>
      <c r="F8" s="144"/>
      <c r="G8" s="145"/>
      <c r="H8" s="145"/>
      <c r="I8" s="146"/>
    </row>
    <row r="9" spans="1:9" s="90" customFormat="1" ht="13.5" customHeight="1">
      <c r="A9" s="371" t="s">
        <v>100</v>
      </c>
      <c r="B9" s="372"/>
      <c r="C9" s="372"/>
      <c r="D9" s="144"/>
      <c r="E9" s="144"/>
      <c r="F9" s="148" t="s">
        <v>98</v>
      </c>
      <c r="G9" s="149">
        <f>VLOOKUP(G13,RECUR10,2,FALSE)</f>
        <v>78</v>
      </c>
      <c r="H9" s="145"/>
      <c r="I9" s="146"/>
    </row>
    <row r="10" spans="1:9" ht="18.75">
      <c r="A10" s="108"/>
      <c r="B10" s="345"/>
      <c r="C10" s="345"/>
      <c r="D10" s="150"/>
      <c r="E10" s="150"/>
      <c r="F10" s="323" t="str">
        <f>CONCATENATE(F9," ",G9)</f>
        <v>TURNO No.    78</v>
      </c>
      <c r="G10" s="369" t="str">
        <f>VLOOKUP(G13,RECUR10,21,FALSE)</f>
        <v>CSF</v>
      </c>
      <c r="H10" s="369"/>
      <c r="I10" s="370"/>
    </row>
    <row r="11" spans="1:9" ht="33.75" customHeight="1" thickBot="1">
      <c r="A11" s="104" t="s">
        <v>14</v>
      </c>
      <c r="B11" s="365" t="str">
        <f>VLOOKUP(G13,RECUR10,9,FALSE)</f>
        <v>MEPOY-2021-</v>
      </c>
      <c r="C11" s="365"/>
      <c r="D11" s="107"/>
      <c r="E11" s="107"/>
      <c r="F11" s="151" t="s">
        <v>106</v>
      </c>
      <c r="G11" s="366" t="s">
        <v>113</v>
      </c>
      <c r="H11" s="366"/>
      <c r="I11" s="106"/>
    </row>
    <row r="12" spans="1:9" ht="34.5" customHeight="1" thickBot="1">
      <c r="A12" s="104" t="s">
        <v>65</v>
      </c>
      <c r="B12" s="363" t="str">
        <f>VLOOKUP(G13,RECUR10,3,FALSE)</f>
        <v xml:space="preserve">90-5-10035-21 DECAU </v>
      </c>
      <c r="C12" s="363"/>
      <c r="D12" s="107"/>
      <c r="E12" s="107"/>
      <c r="F12" s="152" t="s">
        <v>107</v>
      </c>
      <c r="G12" s="367">
        <f>VLOOKUP(G13,RECUR10,6,FALSE)</f>
        <v>44705</v>
      </c>
      <c r="H12" s="368"/>
      <c r="I12" s="106"/>
    </row>
    <row r="13" spans="1:9" ht="28.5" customHeight="1" thickBot="1">
      <c r="A13" s="104" t="s">
        <v>66</v>
      </c>
      <c r="B13" s="360">
        <f>VLOOKUP(G13,RECUR10,8,FALSE)</f>
        <v>574100</v>
      </c>
      <c r="C13" s="360"/>
      <c r="D13" s="107"/>
      <c r="E13" s="107"/>
      <c r="F13" s="139" t="s">
        <v>67</v>
      </c>
      <c r="G13" s="361">
        <v>25722</v>
      </c>
      <c r="H13" s="361"/>
      <c r="I13" s="106"/>
    </row>
    <row r="14" spans="1:9" ht="33" customHeight="1" thickBot="1">
      <c r="A14" s="104" t="s">
        <v>68</v>
      </c>
      <c r="B14" s="362"/>
      <c r="C14" s="362"/>
      <c r="D14" s="102"/>
      <c r="E14" s="102"/>
      <c r="F14" s="105" t="s">
        <v>15</v>
      </c>
      <c r="G14" s="363" t="str">
        <f>VLOOKUP(G13,RECUR10,5,FALSE)</f>
        <v>SERVICIOS POSTALES NACIONALES S.A</v>
      </c>
      <c r="H14" s="363"/>
      <c r="I14" s="106"/>
    </row>
    <row r="15" spans="1:9" ht="82.5" customHeight="1" thickBot="1">
      <c r="A15" s="104" t="s">
        <v>69</v>
      </c>
      <c r="B15" s="364" t="str">
        <f>VLOOKUP(G13,RECUR10,7,FALSE)</f>
        <v>07-500155</v>
      </c>
      <c r="C15" s="364"/>
      <c r="D15" s="364"/>
      <c r="E15" s="364"/>
      <c r="F15" s="105" t="s">
        <v>70</v>
      </c>
      <c r="G15" s="363">
        <f>VLOOKUP(G13,RECUR10,4,FALSE)</f>
        <v>900062917</v>
      </c>
      <c r="H15" s="363"/>
      <c r="I15" s="106"/>
    </row>
    <row r="16" spans="1:9" ht="13.5" customHeight="1" thickBot="1">
      <c r="A16" s="108"/>
      <c r="B16" s="345"/>
      <c r="C16" s="345"/>
      <c r="D16" s="107"/>
      <c r="E16" s="107"/>
      <c r="F16" s="107"/>
      <c r="G16" s="107"/>
      <c r="H16" s="109"/>
      <c r="I16" s="106"/>
    </row>
    <row r="17" spans="1:12" ht="26.25" customHeight="1" thickBot="1">
      <c r="A17" s="346" t="s">
        <v>71</v>
      </c>
      <c r="B17" s="347"/>
      <c r="C17" s="347"/>
      <c r="D17" s="347"/>
      <c r="E17" s="347"/>
      <c r="F17" s="347"/>
      <c r="G17" s="347"/>
      <c r="H17" s="347"/>
      <c r="I17" s="348"/>
    </row>
    <row r="18" spans="1:12" ht="25.5" customHeight="1">
      <c r="A18" s="349" t="s">
        <v>72</v>
      </c>
      <c r="B18" s="350"/>
      <c r="C18" s="350"/>
      <c r="D18" s="350"/>
      <c r="E18" s="350"/>
      <c r="F18" s="107" t="s">
        <v>73</v>
      </c>
      <c r="G18" s="107" t="s">
        <v>74</v>
      </c>
      <c r="H18" s="109"/>
      <c r="I18" s="106"/>
    </row>
    <row r="19" spans="1:12" ht="25.5" customHeight="1">
      <c r="A19" s="349" t="s">
        <v>75</v>
      </c>
      <c r="B19" s="350"/>
      <c r="C19" s="350"/>
      <c r="D19" s="350"/>
      <c r="E19" s="350"/>
      <c r="F19" s="107" t="s">
        <v>73</v>
      </c>
      <c r="G19" s="107" t="s">
        <v>74</v>
      </c>
      <c r="H19" s="109"/>
      <c r="I19" s="106"/>
    </row>
    <row r="20" spans="1:12" ht="41.25" customHeight="1">
      <c r="A20" s="349" t="s">
        <v>76</v>
      </c>
      <c r="B20" s="350"/>
      <c r="C20" s="350"/>
      <c r="D20" s="350"/>
      <c r="E20" s="350"/>
      <c r="F20" s="107" t="s">
        <v>73</v>
      </c>
      <c r="G20" s="107" t="s">
        <v>74</v>
      </c>
      <c r="H20" s="109"/>
      <c r="I20" s="106"/>
    </row>
    <row r="21" spans="1:12" ht="33.75" customHeight="1" thickBot="1">
      <c r="A21" s="351" t="s">
        <v>108</v>
      </c>
      <c r="B21" s="352"/>
      <c r="C21" s="352"/>
      <c r="D21" s="110"/>
      <c r="E21" s="110"/>
      <c r="F21" s="353" t="s">
        <v>77</v>
      </c>
      <c r="G21" s="353"/>
      <c r="H21" s="353"/>
      <c r="I21" s="354"/>
    </row>
    <row r="22" spans="1:12" ht="35.25" customHeight="1">
      <c r="A22" s="355" t="s">
        <v>103</v>
      </c>
      <c r="B22" s="356"/>
      <c r="C22" s="356"/>
      <c r="D22" s="356"/>
      <c r="E22" s="356"/>
      <c r="F22" s="356"/>
      <c r="G22" s="111">
        <f>VLOOKUP(G13,RECUR10,15,FALSE)</f>
        <v>1222</v>
      </c>
      <c r="H22" s="112"/>
      <c r="I22" s="113"/>
      <c r="L22" s="91"/>
    </row>
    <row r="23" spans="1:12" ht="15" customHeight="1" thickBot="1">
      <c r="A23" s="108"/>
      <c r="B23" s="107"/>
      <c r="C23" s="107"/>
      <c r="D23" s="107"/>
      <c r="E23" s="107"/>
      <c r="F23" s="107"/>
      <c r="G23" s="107"/>
      <c r="H23" s="107"/>
      <c r="I23" s="106"/>
    </row>
    <row r="24" spans="1:12" ht="18" customHeight="1" thickBot="1">
      <c r="A24" s="335" t="s">
        <v>78</v>
      </c>
      <c r="B24" s="336"/>
      <c r="C24" s="336"/>
      <c r="D24" s="336"/>
      <c r="E24" s="336"/>
      <c r="F24" s="336"/>
      <c r="G24" s="357"/>
      <c r="H24" s="114">
        <f>VLOOKUP(G13,RECUR10,11,FALSE)</f>
        <v>1</v>
      </c>
      <c r="I24" s="106"/>
    </row>
    <row r="25" spans="1:12" ht="15" customHeight="1" thickBot="1">
      <c r="A25" s="108"/>
      <c r="B25" s="107"/>
      <c r="C25" s="107"/>
      <c r="D25" s="107"/>
      <c r="E25" s="107"/>
      <c r="F25" s="107"/>
      <c r="G25" s="115"/>
      <c r="H25" s="109"/>
      <c r="I25" s="106"/>
    </row>
    <row r="26" spans="1:12" ht="15.75" thickBot="1">
      <c r="A26" s="335" t="s">
        <v>79</v>
      </c>
      <c r="B26" s="336"/>
      <c r="C26" s="336"/>
      <c r="D26" s="336"/>
      <c r="E26" s="336"/>
      <c r="F26" s="336"/>
      <c r="G26" s="336"/>
      <c r="H26" s="114">
        <f>VLOOKUP(G13,RECUR10,10,FALSE)</f>
        <v>1</v>
      </c>
      <c r="I26" s="106"/>
    </row>
    <row r="27" spans="1:12" ht="15" customHeight="1" thickBot="1">
      <c r="A27" s="108"/>
      <c r="B27" s="107"/>
      <c r="C27" s="107"/>
      <c r="D27" s="107"/>
      <c r="E27" s="107"/>
      <c r="F27" s="107"/>
      <c r="G27" s="358"/>
      <c r="H27" s="358"/>
      <c r="I27" s="106"/>
    </row>
    <row r="28" spans="1:12" ht="15" customHeight="1" thickBot="1">
      <c r="A28" s="108" t="s">
        <v>80</v>
      </c>
      <c r="B28" s="107"/>
      <c r="C28" s="107"/>
      <c r="D28" s="107"/>
      <c r="E28" s="116"/>
      <c r="F28" s="117">
        <f>VLOOKUP(G13,RECUR10,12,FALSE)</f>
        <v>44690</v>
      </c>
      <c r="G28" s="107"/>
      <c r="H28" s="118">
        <v>1</v>
      </c>
      <c r="I28" s="106"/>
    </row>
    <row r="29" spans="1:12" ht="15" customHeight="1">
      <c r="A29" s="108"/>
      <c r="B29" s="107"/>
      <c r="C29" s="107"/>
      <c r="D29" s="107"/>
      <c r="E29" s="107"/>
      <c r="F29" s="107"/>
      <c r="G29" s="109"/>
      <c r="H29" s="119"/>
      <c r="I29" s="106"/>
    </row>
    <row r="30" spans="1:12" ht="15" customHeight="1" thickBot="1">
      <c r="A30" s="108" t="s">
        <v>109</v>
      </c>
      <c r="B30" s="107"/>
      <c r="C30" s="107"/>
      <c r="D30" s="107"/>
      <c r="E30" s="110"/>
      <c r="F30" s="120">
        <f>VLOOKUP(G13,RECUR10,13,FALSE)</f>
        <v>4300175900</v>
      </c>
      <c r="G30" s="109"/>
      <c r="H30" s="119"/>
      <c r="I30" s="106"/>
    </row>
    <row r="31" spans="1:12" ht="15" customHeight="1" thickBot="1">
      <c r="A31" s="108"/>
      <c r="B31" s="107"/>
      <c r="C31" s="107"/>
      <c r="D31" s="107"/>
      <c r="E31" s="121"/>
      <c r="F31" s="122"/>
      <c r="G31" s="109"/>
      <c r="H31" s="119"/>
      <c r="I31" s="106"/>
    </row>
    <row r="32" spans="1:12" ht="15" customHeight="1" thickBot="1">
      <c r="A32" s="108" t="s">
        <v>110</v>
      </c>
      <c r="B32" s="123"/>
      <c r="C32" s="123"/>
      <c r="D32" s="107"/>
      <c r="E32" s="121"/>
      <c r="F32" s="122"/>
      <c r="G32" s="107"/>
      <c r="H32" s="124"/>
      <c r="I32" s="106"/>
    </row>
    <row r="33" spans="1:9" ht="15" customHeight="1" thickBot="1">
      <c r="A33" s="108"/>
      <c r="B33" s="107"/>
      <c r="C33" s="107"/>
      <c r="D33" s="107"/>
      <c r="E33" s="107"/>
      <c r="F33" s="107"/>
      <c r="G33" s="107"/>
      <c r="H33" s="109"/>
      <c r="I33" s="106"/>
    </row>
    <row r="34" spans="1:9" ht="15" customHeight="1" thickBot="1">
      <c r="A34" s="359" t="s">
        <v>111</v>
      </c>
      <c r="B34" s="358"/>
      <c r="C34" s="358"/>
      <c r="D34" s="358"/>
      <c r="E34" s="358"/>
      <c r="F34" s="358"/>
      <c r="G34" s="358"/>
      <c r="H34" s="114" t="s">
        <v>105</v>
      </c>
      <c r="I34" s="106"/>
    </row>
    <row r="35" spans="1:9" ht="15" customHeight="1" thickBot="1">
      <c r="A35" s="108"/>
      <c r="B35" s="107"/>
      <c r="C35" s="107"/>
      <c r="D35" s="107"/>
      <c r="E35" s="107"/>
      <c r="F35" s="107"/>
      <c r="G35" s="115"/>
      <c r="H35" s="119"/>
      <c r="I35" s="106"/>
    </row>
    <row r="36" spans="1:9" ht="15" customHeight="1" thickBot="1">
      <c r="A36" s="108" t="s">
        <v>81</v>
      </c>
      <c r="B36" s="107"/>
      <c r="C36" s="107"/>
      <c r="D36" s="107"/>
      <c r="E36" s="107"/>
      <c r="F36" s="107"/>
      <c r="G36" s="107"/>
      <c r="H36" s="114" t="s">
        <v>105</v>
      </c>
      <c r="I36" s="106"/>
    </row>
    <row r="37" spans="1:9" ht="15" customHeight="1" thickBot="1">
      <c r="A37" s="108"/>
      <c r="B37" s="107"/>
      <c r="C37" s="107"/>
      <c r="D37" s="107"/>
      <c r="E37" s="107"/>
      <c r="F37" s="107"/>
      <c r="G37" s="107"/>
      <c r="H37" s="119"/>
      <c r="I37" s="106"/>
    </row>
    <row r="38" spans="1:9" ht="15" customHeight="1" thickBot="1">
      <c r="A38" s="108" t="s">
        <v>82</v>
      </c>
      <c r="B38" s="107"/>
      <c r="C38" s="107"/>
      <c r="D38" s="107"/>
      <c r="E38" s="107"/>
      <c r="F38" s="107"/>
      <c r="G38" s="107"/>
      <c r="H38" s="114" t="s">
        <v>113</v>
      </c>
      <c r="I38" s="106"/>
    </row>
    <row r="39" spans="1:9" ht="15" customHeight="1" thickBot="1">
      <c r="A39" s="108"/>
      <c r="B39" s="107"/>
      <c r="C39" s="107"/>
      <c r="D39" s="107"/>
      <c r="E39" s="107"/>
      <c r="F39" s="107"/>
      <c r="G39" s="107"/>
      <c r="H39" s="119"/>
      <c r="I39" s="106"/>
    </row>
    <row r="40" spans="1:9" ht="15" customHeight="1" thickBot="1">
      <c r="A40" s="335" t="s">
        <v>83</v>
      </c>
      <c r="B40" s="336"/>
      <c r="C40" s="336"/>
      <c r="D40" s="336"/>
      <c r="E40" s="336"/>
      <c r="F40" s="336"/>
      <c r="G40" s="107"/>
      <c r="H40" s="114" t="s">
        <v>113</v>
      </c>
      <c r="I40" s="106"/>
    </row>
    <row r="41" spans="1:9" ht="15" customHeight="1" thickBot="1">
      <c r="A41" s="335"/>
      <c r="B41" s="336"/>
      <c r="C41" s="336"/>
      <c r="D41" s="336"/>
      <c r="E41" s="336"/>
      <c r="F41" s="336"/>
      <c r="G41" s="107"/>
      <c r="H41" s="119"/>
      <c r="I41" s="106"/>
    </row>
    <row r="42" spans="1:9" ht="15" customHeight="1" thickBot="1">
      <c r="A42" s="108" t="s">
        <v>84</v>
      </c>
      <c r="B42" s="107"/>
      <c r="C42" s="107"/>
      <c r="D42" s="107"/>
      <c r="E42" s="107"/>
      <c r="F42" s="107"/>
      <c r="G42" s="107"/>
      <c r="H42" s="114" t="s">
        <v>113</v>
      </c>
      <c r="I42" s="106"/>
    </row>
    <row r="43" spans="1:9" ht="15" customHeight="1" thickBot="1">
      <c r="A43" s="108"/>
      <c r="B43" s="107"/>
      <c r="C43" s="107"/>
      <c r="D43" s="107"/>
      <c r="E43" s="107"/>
      <c r="F43" s="107"/>
      <c r="G43" s="107"/>
      <c r="H43" s="119"/>
      <c r="I43" s="106"/>
    </row>
    <row r="44" spans="1:9" ht="18.75" customHeight="1" thickBot="1">
      <c r="A44" s="335" t="s">
        <v>85</v>
      </c>
      <c r="B44" s="336"/>
      <c r="C44" s="336"/>
      <c r="D44" s="336"/>
      <c r="E44" s="336"/>
      <c r="F44" s="336"/>
      <c r="G44" s="336"/>
      <c r="H44" s="114" t="s">
        <v>113</v>
      </c>
      <c r="I44" s="106"/>
    </row>
    <row r="45" spans="1:9" ht="11.25" customHeight="1">
      <c r="A45" s="108" t="s">
        <v>86</v>
      </c>
      <c r="B45" s="107"/>
      <c r="C45" s="107"/>
      <c r="D45" s="107"/>
      <c r="E45" s="107"/>
      <c r="F45" s="107"/>
      <c r="G45" s="107"/>
      <c r="H45" s="109"/>
      <c r="I45" s="106"/>
    </row>
    <row r="46" spans="1:9" ht="6.75" customHeight="1">
      <c r="A46" s="108"/>
      <c r="B46" s="107"/>
      <c r="C46" s="107"/>
      <c r="D46" s="107"/>
      <c r="E46" s="107"/>
      <c r="F46" s="107"/>
      <c r="G46" s="107"/>
      <c r="H46" s="109"/>
      <c r="I46" s="106"/>
    </row>
    <row r="47" spans="1:9" ht="23.25" customHeight="1">
      <c r="A47" s="125" t="s">
        <v>87</v>
      </c>
      <c r="B47" s="126"/>
      <c r="C47" s="126"/>
      <c r="D47" s="126"/>
      <c r="E47" s="107"/>
      <c r="F47" s="126"/>
      <c r="G47" s="107"/>
      <c r="H47" s="107"/>
      <c r="I47" s="106"/>
    </row>
    <row r="48" spans="1:9" ht="15" customHeight="1">
      <c r="A48" s="337" t="s">
        <v>88</v>
      </c>
      <c r="B48" s="338"/>
      <c r="C48" s="338"/>
      <c r="D48" s="338"/>
      <c r="E48" s="107"/>
      <c r="F48" s="127" t="s">
        <v>89</v>
      </c>
      <c r="G48" s="107"/>
      <c r="H48" s="109"/>
      <c r="I48" s="106"/>
    </row>
    <row r="49" spans="1:9" ht="42" customHeight="1">
      <c r="A49" s="128" t="s">
        <v>90</v>
      </c>
      <c r="B49" s="123"/>
      <c r="C49" s="129"/>
      <c r="D49" s="129"/>
      <c r="E49" s="129"/>
      <c r="F49" s="109"/>
      <c r="G49" s="107"/>
      <c r="H49" s="109"/>
      <c r="I49" s="106"/>
    </row>
    <row r="50" spans="1:9" ht="15" customHeight="1">
      <c r="A50" s="130" t="s">
        <v>245</v>
      </c>
      <c r="B50" s="123"/>
      <c r="C50" s="123"/>
      <c r="D50" s="131"/>
      <c r="E50" s="131"/>
      <c r="F50" s="132"/>
      <c r="G50" s="107"/>
      <c r="H50" s="107"/>
      <c r="I50" s="106"/>
    </row>
    <row r="51" spans="1:9" ht="15" customHeight="1">
      <c r="A51" s="133" t="s">
        <v>91</v>
      </c>
      <c r="B51" s="123"/>
      <c r="C51" s="123"/>
      <c r="D51" s="131"/>
      <c r="E51" s="131"/>
      <c r="F51" s="132"/>
      <c r="G51" s="107"/>
      <c r="H51" s="107"/>
      <c r="I51" s="106"/>
    </row>
    <row r="52" spans="1:9" ht="15" customHeight="1" thickBot="1">
      <c r="A52" s="134"/>
      <c r="B52" s="110"/>
      <c r="C52" s="110"/>
      <c r="D52" s="135"/>
      <c r="E52" s="135"/>
      <c r="F52" s="135"/>
      <c r="G52" s="110"/>
      <c r="H52" s="110"/>
      <c r="I52" s="136"/>
    </row>
    <row r="53" spans="1:9" ht="15" customHeight="1">
      <c r="A53" s="339" t="s">
        <v>92</v>
      </c>
      <c r="B53" s="340"/>
      <c r="C53" s="340"/>
      <c r="D53" s="340"/>
      <c r="E53" s="340"/>
      <c r="F53" s="340"/>
      <c r="G53" s="340"/>
      <c r="H53" s="340"/>
      <c r="I53" s="341"/>
    </row>
    <row r="54" spans="1:9" ht="51" customHeight="1">
      <c r="A54" s="335" t="s">
        <v>114</v>
      </c>
      <c r="B54" s="336"/>
      <c r="C54" s="123"/>
      <c r="D54" s="137" t="s">
        <v>93</v>
      </c>
      <c r="E54" s="123"/>
      <c r="F54" s="131"/>
      <c r="G54" s="342" t="s">
        <v>94</v>
      </c>
      <c r="H54" s="343"/>
      <c r="I54" s="344"/>
    </row>
    <row r="55" spans="1:9" ht="27.75" customHeight="1">
      <c r="A55" s="108" t="s">
        <v>95</v>
      </c>
      <c r="B55" s="107"/>
      <c r="C55" s="107"/>
      <c r="D55" s="132"/>
      <c r="E55" s="132"/>
      <c r="F55" s="132"/>
      <c r="G55" s="107"/>
      <c r="H55" s="107"/>
      <c r="I55" s="106"/>
    </row>
    <row r="56" spans="1:9" ht="36.75" customHeight="1">
      <c r="A56" s="108" t="s">
        <v>96</v>
      </c>
      <c r="B56" s="107"/>
      <c r="C56" s="107" t="s">
        <v>97</v>
      </c>
      <c r="D56" s="131"/>
      <c r="E56" s="131"/>
      <c r="F56" s="131"/>
      <c r="G56" s="107"/>
      <c r="H56" s="107"/>
      <c r="I56" s="106"/>
    </row>
    <row r="57" spans="1:9" ht="73.5" customHeight="1" thickBot="1">
      <c r="A57" s="138"/>
      <c r="B57" s="110"/>
      <c r="C57" s="110"/>
      <c r="D57" s="135"/>
      <c r="E57" s="135"/>
      <c r="F57" s="135"/>
      <c r="G57" s="110"/>
      <c r="H57" s="110"/>
      <c r="I57" s="136"/>
    </row>
  </sheetData>
  <sheetProtection sheet="1" objects="1" scenarios="1"/>
  <mergeCells count="37">
    <mergeCell ref="A9:C9"/>
    <mergeCell ref="B1:F2"/>
    <mergeCell ref="G1:I4"/>
    <mergeCell ref="B3:F4"/>
    <mergeCell ref="B5:E5"/>
    <mergeCell ref="A8:E8"/>
    <mergeCell ref="B10:C10"/>
    <mergeCell ref="B11:C11"/>
    <mergeCell ref="G11:H11"/>
    <mergeCell ref="B12:C12"/>
    <mergeCell ref="G12:H12"/>
    <mergeCell ref="G10:I10"/>
    <mergeCell ref="B13:C13"/>
    <mergeCell ref="G13:H13"/>
    <mergeCell ref="B14:C14"/>
    <mergeCell ref="G14:H14"/>
    <mergeCell ref="G15:H15"/>
    <mergeCell ref="B15:E15"/>
    <mergeCell ref="A40:F40"/>
    <mergeCell ref="B16:C16"/>
    <mergeCell ref="A17:I17"/>
    <mergeCell ref="A18:E18"/>
    <mergeCell ref="A19:E19"/>
    <mergeCell ref="A20:E20"/>
    <mergeCell ref="A21:C21"/>
    <mergeCell ref="F21:I21"/>
    <mergeCell ref="A22:F22"/>
    <mergeCell ref="A24:G24"/>
    <mergeCell ref="A26:G26"/>
    <mergeCell ref="G27:H27"/>
    <mergeCell ref="A34:G34"/>
    <mergeCell ref="A41:F41"/>
    <mergeCell ref="A44:G44"/>
    <mergeCell ref="A48:D48"/>
    <mergeCell ref="A53:I53"/>
    <mergeCell ref="A54:B54"/>
    <mergeCell ref="G54:I54"/>
  </mergeCells>
  <printOptions horizontalCentered="1" verticalCentered="1"/>
  <pageMargins left="0.39370078740157483" right="0" top="0.39370078740157483" bottom="0.39370078740157483" header="0.39370078740157483" footer="0.39370078740157483"/>
  <pageSetup scale="60" orientation="portrait" r:id="rId1"/>
  <headerFooter>
    <oddHeader>&amp;L&amp;"Arial,Normal"&amp;10Pagina: &amp;P de &amp;N</oddHeader>
  </headerFooter>
  <rowBreaks count="1" manualBreakCount="1"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96"/>
  <sheetViews>
    <sheetView showGridLines="0" tabSelected="1" zoomScaleNormal="100" workbookViewId="0">
      <pane xSplit="3" ySplit="9" topLeftCell="F10" activePane="bottomRight" state="frozen"/>
      <selection pane="topRight" activeCell="D1" sqref="D1"/>
      <selection pane="bottomLeft" activeCell="A10" sqref="A10"/>
      <selection pane="bottomRight" activeCell="C45" sqref="C45"/>
    </sheetView>
  </sheetViews>
  <sheetFormatPr baseColWidth="10" defaultRowHeight="12"/>
  <cols>
    <col min="1" max="1" width="12.140625" style="53" hidden="1" customWidth="1"/>
    <col min="2" max="2" width="7.7109375" style="27" customWidth="1"/>
    <col min="3" max="3" width="36.140625" style="27" customWidth="1"/>
    <col min="4" max="4" width="12.85546875" style="27" customWidth="1"/>
    <col min="5" max="5" width="41.28515625" style="27" customWidth="1"/>
    <col min="6" max="6" width="11.42578125" style="27" customWidth="1"/>
    <col min="7" max="7" width="43" style="55" customWidth="1"/>
    <col min="8" max="8" width="16.7109375" style="288" customWidth="1"/>
    <col min="9" max="9" width="16.7109375" style="57" bestFit="1" customWidth="1"/>
    <col min="10" max="10" width="11.42578125" style="57" customWidth="1"/>
    <col min="11" max="11" width="11" style="57" customWidth="1"/>
    <col min="12" max="12" width="11.140625" style="101" customWidth="1"/>
    <col min="13" max="13" width="25.28515625" style="58" hidden="1" customWidth="1"/>
    <col min="14" max="14" width="28.28515625" style="27" hidden="1" customWidth="1"/>
    <col min="15" max="15" width="11" style="59" hidden="1" customWidth="1"/>
    <col min="16" max="16" width="32.28515625" style="27" hidden="1" customWidth="1"/>
    <col min="17" max="17" width="13.140625" style="56" hidden="1" customWidth="1"/>
    <col min="18" max="18" width="0" style="27" hidden="1" customWidth="1"/>
    <col min="19" max="19" width="8.28515625" style="55" hidden="1" customWidth="1"/>
    <col min="20" max="20" width="11.42578125" style="27"/>
    <col min="21" max="21" width="0" style="27" hidden="1" customWidth="1"/>
    <col min="22" max="16384" width="11.42578125" style="27"/>
  </cols>
  <sheetData>
    <row r="1" spans="1:21" ht="13.5" hidden="1">
      <c r="A1" s="39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64"/>
      <c r="P1" s="64"/>
    </row>
    <row r="2" spans="1:21" ht="18" hidden="1" customHeight="1">
      <c r="A2" s="392" t="s">
        <v>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64"/>
      <c r="P2" s="64"/>
    </row>
    <row r="3" spans="1:21" ht="13.5" hidden="1">
      <c r="A3" s="393" t="s">
        <v>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64"/>
      <c r="P3" s="64"/>
    </row>
    <row r="4" spans="1:21" ht="13.5" hidden="1">
      <c r="B4" s="65"/>
      <c r="C4" s="66" t="s">
        <v>23</v>
      </c>
      <c r="D4" s="67"/>
      <c r="E4" s="68" t="s">
        <v>26</v>
      </c>
      <c r="F4" s="9"/>
      <c r="G4" s="6"/>
      <c r="H4" s="284"/>
      <c r="I4" s="7"/>
      <c r="J4" s="7"/>
      <c r="K4" s="7"/>
      <c r="L4" s="93"/>
      <c r="N4" s="64"/>
      <c r="P4" s="64"/>
    </row>
    <row r="5" spans="1:21" ht="15" hidden="1" customHeight="1">
      <c r="A5" s="394" t="s">
        <v>30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64"/>
      <c r="P5" s="64"/>
    </row>
    <row r="6" spans="1:21" ht="13.5" hidden="1">
      <c r="B6" s="69"/>
      <c r="C6" s="70" t="s">
        <v>24</v>
      </c>
      <c r="D6" s="70"/>
      <c r="E6" s="70"/>
      <c r="F6" s="71"/>
      <c r="G6" s="6"/>
      <c r="H6" s="285" t="s">
        <v>10</v>
      </c>
      <c r="I6" s="8"/>
      <c r="J6" s="8"/>
      <c r="K6" s="8"/>
      <c r="L6" s="94"/>
      <c r="N6" s="64"/>
      <c r="P6" s="64"/>
    </row>
    <row r="7" spans="1:21" ht="13.5" hidden="1">
      <c r="B7" s="72"/>
      <c r="C7" s="73" t="s">
        <v>25</v>
      </c>
      <c r="D7" s="74"/>
      <c r="E7" s="74"/>
      <c r="F7" s="9"/>
      <c r="G7" s="75" t="s">
        <v>9</v>
      </c>
      <c r="H7" s="10"/>
      <c r="I7" s="11"/>
      <c r="J7" s="11"/>
      <c r="K7" s="11"/>
      <c r="L7" s="95"/>
      <c r="N7" s="64"/>
      <c r="P7" s="64"/>
    </row>
    <row r="8" spans="1:21" s="83" customFormat="1" ht="35.25" customHeight="1">
      <c r="A8" s="76" t="s">
        <v>16</v>
      </c>
      <c r="B8" s="77" t="s">
        <v>1</v>
      </c>
      <c r="C8" s="77" t="s">
        <v>2</v>
      </c>
      <c r="D8" s="77" t="s">
        <v>8</v>
      </c>
      <c r="E8" s="77" t="s">
        <v>17</v>
      </c>
      <c r="F8" s="78" t="s">
        <v>3</v>
      </c>
      <c r="G8" s="77" t="s">
        <v>4</v>
      </c>
      <c r="H8" s="79" t="s">
        <v>5</v>
      </c>
      <c r="I8" s="80" t="s">
        <v>18</v>
      </c>
      <c r="J8" s="80" t="s">
        <v>20</v>
      </c>
      <c r="K8" s="80" t="s">
        <v>19</v>
      </c>
      <c r="L8" s="96" t="s">
        <v>99</v>
      </c>
      <c r="M8" s="80" t="s">
        <v>21</v>
      </c>
      <c r="N8" s="81" t="s">
        <v>22</v>
      </c>
      <c r="O8" s="82" t="s">
        <v>112</v>
      </c>
      <c r="P8" s="82" t="s">
        <v>104</v>
      </c>
      <c r="Q8" s="158" t="s">
        <v>115</v>
      </c>
      <c r="R8" s="158" t="s">
        <v>153</v>
      </c>
      <c r="S8" s="158" t="s">
        <v>165</v>
      </c>
      <c r="U8" s="83" t="s">
        <v>453</v>
      </c>
    </row>
    <row r="9" spans="1:21" ht="14.25" customHeight="1">
      <c r="A9" s="12">
        <v>8222</v>
      </c>
      <c r="B9" s="13">
        <v>1</v>
      </c>
      <c r="C9" s="23" t="s">
        <v>240</v>
      </c>
      <c r="D9" s="24">
        <f t="shared" ref="D9:D64" si="0">IFERROR(VLOOKUP(C9,DATOS,4,FALSE)," ")</f>
        <v>860010451</v>
      </c>
      <c r="E9" s="14" t="str">
        <f t="shared" ref="E9:E64" si="1">IFERROR(VLOOKUP(C9,DATOS,3,FALSE)," ")</f>
        <v>CASALIMPIA S.A.</v>
      </c>
      <c r="F9" s="15">
        <v>44616</v>
      </c>
      <c r="G9" s="314">
        <v>1590539</v>
      </c>
      <c r="H9" s="21">
        <v>6079685.0099999998</v>
      </c>
      <c r="I9" s="16" t="str">
        <f t="shared" ref="I9:I64" si="2">IFERROR(VLOOKUP(C9,DATOS,5,FALSE)," ")</f>
        <v>MEPOY-2021-22</v>
      </c>
      <c r="J9" s="17">
        <v>1</v>
      </c>
      <c r="K9" s="17">
        <v>1</v>
      </c>
      <c r="L9" s="92">
        <v>44623</v>
      </c>
      <c r="M9" s="19" t="s">
        <v>436</v>
      </c>
      <c r="N9" s="25" t="s">
        <v>435</v>
      </c>
      <c r="O9" s="103">
        <f t="shared" ref="O9:O72" si="3">IFERROR(VLOOKUP(C9,DATOS,16,FALSE)," ")</f>
        <v>5422</v>
      </c>
      <c r="P9" s="19" t="s">
        <v>316</v>
      </c>
      <c r="Q9" s="159" t="str">
        <f>IFERROR(VLOOKUP(C9,DATOS,110,FALSE)," ")</f>
        <v xml:space="preserve"> </v>
      </c>
      <c r="R9" s="218" t="str">
        <f>IFERROR(H9/Q9*100," ")</f>
        <v xml:space="preserve"> </v>
      </c>
      <c r="S9" s="26"/>
    </row>
    <row r="10" spans="1:21">
      <c r="A10" s="12">
        <v>13222</v>
      </c>
      <c r="B10" s="13">
        <v>2</v>
      </c>
      <c r="C10" s="23" t="s">
        <v>240</v>
      </c>
      <c r="D10" s="24">
        <f t="shared" si="0"/>
        <v>860010451</v>
      </c>
      <c r="E10" s="14" t="str">
        <f t="shared" si="1"/>
        <v>CASALIMPIA S.A.</v>
      </c>
      <c r="F10" s="15">
        <v>44635</v>
      </c>
      <c r="G10" s="20">
        <v>1594166</v>
      </c>
      <c r="H10" s="21">
        <v>6079685.0099999998</v>
      </c>
      <c r="I10" s="16" t="str">
        <f t="shared" si="2"/>
        <v>MEPOY-2021-22</v>
      </c>
      <c r="J10" s="17">
        <v>1</v>
      </c>
      <c r="K10" s="17">
        <v>1</v>
      </c>
      <c r="L10" s="92">
        <v>44631</v>
      </c>
      <c r="M10" s="19" t="s">
        <v>438</v>
      </c>
      <c r="N10" s="25" t="s">
        <v>437</v>
      </c>
      <c r="O10" s="103">
        <f t="shared" si="3"/>
        <v>5422</v>
      </c>
      <c r="P10" s="19" t="s">
        <v>316</v>
      </c>
      <c r="Q10" s="159">
        <f>IFERROR(VLOOKUP(C10,DATOS,10,FALSE)," ")</f>
        <v>0</v>
      </c>
      <c r="R10" s="218" t="str">
        <f>IFERROR(H10/Q10*100," ")</f>
        <v xml:space="preserve"> </v>
      </c>
      <c r="S10" s="26"/>
      <c r="U10" s="27" t="s">
        <v>454</v>
      </c>
    </row>
    <row r="11" spans="1:21">
      <c r="A11" s="12">
        <v>20422</v>
      </c>
      <c r="B11" s="13">
        <v>3</v>
      </c>
      <c r="C11" s="23" t="s">
        <v>458</v>
      </c>
      <c r="D11" s="24">
        <f t="shared" si="0"/>
        <v>1061740173</v>
      </c>
      <c r="E11" s="14" t="str">
        <f t="shared" si="1"/>
        <v>TRULLO ANAYA MAYERLING ALEJANDRA</v>
      </c>
      <c r="F11" s="15">
        <v>44658</v>
      </c>
      <c r="G11" s="20" t="s">
        <v>460</v>
      </c>
      <c r="H11" s="21">
        <v>2686620</v>
      </c>
      <c r="I11" s="16" t="str">
        <f t="shared" si="2"/>
        <v>MEPOY-2022-</v>
      </c>
      <c r="J11" s="17">
        <v>1</v>
      </c>
      <c r="K11" s="17">
        <v>1</v>
      </c>
      <c r="L11" s="92">
        <v>44652</v>
      </c>
      <c r="M11" s="19">
        <v>4300175464</v>
      </c>
      <c r="N11" s="25">
        <v>1001728503</v>
      </c>
      <c r="O11" s="103">
        <f t="shared" si="3"/>
        <v>8822</v>
      </c>
      <c r="P11" s="19" t="s">
        <v>316</v>
      </c>
      <c r="Q11" s="159">
        <f>IFERROR(VLOOKUP(C11,DATOS,10,FALSE)," ")</f>
        <v>26866200</v>
      </c>
      <c r="R11" s="218">
        <f t="shared" ref="R11:R66" si="4">IFERROR(H11/Q11*100," ")</f>
        <v>10</v>
      </c>
      <c r="S11" s="26"/>
      <c r="U11" s="27" t="s">
        <v>454</v>
      </c>
    </row>
    <row r="12" spans="1:21">
      <c r="A12" s="12">
        <v>21322</v>
      </c>
      <c r="B12" s="13">
        <v>4</v>
      </c>
      <c r="C12" s="23" t="s">
        <v>397</v>
      </c>
      <c r="D12" s="24">
        <f t="shared" si="0"/>
        <v>890327601</v>
      </c>
      <c r="E12" s="14" t="str">
        <f t="shared" si="1"/>
        <v>BRILLASEO S.A.S.</v>
      </c>
      <c r="F12" s="15">
        <v>44686</v>
      </c>
      <c r="G12" s="20" t="s">
        <v>455</v>
      </c>
      <c r="H12" s="21">
        <v>2252638.7000000002</v>
      </c>
      <c r="I12" s="16" t="str">
        <f t="shared" si="2"/>
        <v>MEPOY-2022-</v>
      </c>
      <c r="J12" s="17">
        <v>1</v>
      </c>
      <c r="K12" s="17">
        <v>1</v>
      </c>
      <c r="L12" s="92">
        <v>44683</v>
      </c>
      <c r="M12" s="19" t="s">
        <v>556</v>
      </c>
      <c r="N12" s="25" t="s">
        <v>557</v>
      </c>
      <c r="O12" s="103">
        <f t="shared" si="3"/>
        <v>10122</v>
      </c>
      <c r="P12" s="19" t="s">
        <v>316</v>
      </c>
      <c r="Q12" s="159">
        <f>IFERROR(VLOOKUP(C12,DATOS,16,FALSE)," ")</f>
        <v>10122</v>
      </c>
      <c r="R12" s="218">
        <f t="shared" si="4"/>
        <v>22254.877494566292</v>
      </c>
      <c r="S12" s="26"/>
      <c r="U12" s="27" t="s">
        <v>454</v>
      </c>
    </row>
    <row r="13" spans="1:21">
      <c r="A13" s="12">
        <v>21422</v>
      </c>
      <c r="B13" s="13">
        <v>5</v>
      </c>
      <c r="C13" s="23" t="s">
        <v>240</v>
      </c>
      <c r="D13" s="24">
        <f t="shared" si="0"/>
        <v>860010451</v>
      </c>
      <c r="E13" s="14" t="str">
        <f t="shared" si="1"/>
        <v>CASALIMPIA S.A.</v>
      </c>
      <c r="F13" s="15">
        <v>44686</v>
      </c>
      <c r="G13" s="20">
        <v>1598172</v>
      </c>
      <c r="H13" s="21">
        <v>6079685.0099999998</v>
      </c>
      <c r="I13" s="16" t="str">
        <f t="shared" si="2"/>
        <v>MEPOY-2021-22</v>
      </c>
      <c r="J13" s="17">
        <v>1</v>
      </c>
      <c r="K13" s="17">
        <v>1</v>
      </c>
      <c r="L13" s="92">
        <v>44692</v>
      </c>
      <c r="M13" s="19" t="s">
        <v>558</v>
      </c>
      <c r="N13" s="25" t="s">
        <v>559</v>
      </c>
      <c r="O13" s="103">
        <f t="shared" si="3"/>
        <v>5422</v>
      </c>
      <c r="P13" s="19" t="s">
        <v>316</v>
      </c>
      <c r="Q13" s="159">
        <f>IFERROR(VLOOKUP(C13,DATOS,10,FALSE)," ")</f>
        <v>0</v>
      </c>
      <c r="R13" s="218" t="str">
        <f t="shared" si="4"/>
        <v xml:space="preserve"> </v>
      </c>
      <c r="S13" s="26"/>
      <c r="U13" s="27" t="s">
        <v>454</v>
      </c>
    </row>
    <row r="14" spans="1:21">
      <c r="A14" s="12">
        <v>27822</v>
      </c>
      <c r="B14" s="13">
        <v>6</v>
      </c>
      <c r="C14" s="23" t="s">
        <v>458</v>
      </c>
      <c r="D14" s="24">
        <f t="shared" si="0"/>
        <v>1061740173</v>
      </c>
      <c r="E14" s="14" t="str">
        <f t="shared" si="1"/>
        <v>TRULLO ANAYA MAYERLING ALEJANDRA</v>
      </c>
      <c r="F14" s="15">
        <v>44686</v>
      </c>
      <c r="G14" s="20" t="s">
        <v>520</v>
      </c>
      <c r="H14" s="21">
        <v>2686620</v>
      </c>
      <c r="I14" s="16" t="str">
        <f t="shared" si="2"/>
        <v>MEPOY-2022-</v>
      </c>
      <c r="J14" s="17">
        <v>1</v>
      </c>
      <c r="K14" s="17">
        <v>1</v>
      </c>
      <c r="L14" s="92">
        <v>44682</v>
      </c>
      <c r="M14" s="19">
        <v>4300175922</v>
      </c>
      <c r="N14" s="25">
        <v>1001743168</v>
      </c>
      <c r="O14" s="103">
        <f t="shared" si="3"/>
        <v>8822</v>
      </c>
      <c r="P14" s="19" t="s">
        <v>316</v>
      </c>
      <c r="Q14" s="159">
        <f t="shared" ref="Q14:Q64" si="5">IFERROR(VLOOKUP(C14,DATOS,10,FALSE)," ")</f>
        <v>26866200</v>
      </c>
      <c r="R14" s="218">
        <f t="shared" si="4"/>
        <v>10</v>
      </c>
      <c r="S14" s="26"/>
      <c r="U14" s="27" t="s">
        <v>454</v>
      </c>
    </row>
    <row r="15" spans="1:21">
      <c r="A15" s="12">
        <v>27922</v>
      </c>
      <c r="B15" s="13">
        <v>7</v>
      </c>
      <c r="C15" s="23" t="s">
        <v>397</v>
      </c>
      <c r="D15" s="24">
        <f t="shared" si="0"/>
        <v>890327601</v>
      </c>
      <c r="E15" s="14" t="str">
        <f t="shared" si="1"/>
        <v>BRILLASEO S.A.S.</v>
      </c>
      <c r="F15" s="15">
        <v>44686</v>
      </c>
      <c r="G15" s="20" t="s">
        <v>521</v>
      </c>
      <c r="H15" s="21">
        <v>2252638.7000000002</v>
      </c>
      <c r="I15" s="16" t="str">
        <f t="shared" si="2"/>
        <v>MEPOY-2022-</v>
      </c>
      <c r="J15" s="17">
        <v>1</v>
      </c>
      <c r="K15" s="17">
        <v>1</v>
      </c>
      <c r="L15" s="92">
        <v>44683</v>
      </c>
      <c r="M15" s="19" t="s">
        <v>561</v>
      </c>
      <c r="N15" s="25" t="s">
        <v>562</v>
      </c>
      <c r="O15" s="103">
        <f t="shared" si="3"/>
        <v>10122</v>
      </c>
      <c r="P15" s="19" t="s">
        <v>316</v>
      </c>
      <c r="Q15" s="159">
        <f t="shared" si="5"/>
        <v>22526387</v>
      </c>
      <c r="R15" s="218">
        <f t="shared" si="4"/>
        <v>10</v>
      </c>
      <c r="S15" s="26"/>
      <c r="U15" s="27" t="s">
        <v>454</v>
      </c>
    </row>
    <row r="16" spans="1:21">
      <c r="A16" s="12">
        <v>28022</v>
      </c>
      <c r="B16" s="13">
        <v>8</v>
      </c>
      <c r="C16" s="23" t="s">
        <v>240</v>
      </c>
      <c r="D16" s="24">
        <f t="shared" si="0"/>
        <v>860010451</v>
      </c>
      <c r="E16" s="14" t="str">
        <f t="shared" si="1"/>
        <v>CASALIMPIA S.A.</v>
      </c>
      <c r="F16" s="15">
        <v>44696</v>
      </c>
      <c r="G16" s="20">
        <v>1601256</v>
      </c>
      <c r="H16" s="21">
        <v>6079685.0099999998</v>
      </c>
      <c r="I16" s="16" t="str">
        <f t="shared" si="2"/>
        <v>MEPOY-2021-22</v>
      </c>
      <c r="J16" s="17">
        <v>1</v>
      </c>
      <c r="K16" s="17">
        <v>1</v>
      </c>
      <c r="L16" s="92">
        <v>44692</v>
      </c>
      <c r="M16" s="19" t="s">
        <v>563</v>
      </c>
      <c r="N16" s="25" t="s">
        <v>564</v>
      </c>
      <c r="O16" s="103">
        <f t="shared" si="3"/>
        <v>5422</v>
      </c>
      <c r="P16" s="19" t="s">
        <v>316</v>
      </c>
      <c r="Q16" s="159">
        <f t="shared" si="5"/>
        <v>0</v>
      </c>
      <c r="R16" s="218" t="str">
        <f t="shared" si="4"/>
        <v xml:space="preserve"> </v>
      </c>
      <c r="S16" s="26"/>
      <c r="U16" s="27" t="s">
        <v>454</v>
      </c>
    </row>
    <row r="17" spans="1:21">
      <c r="A17" s="12"/>
      <c r="B17" s="13">
        <v>9</v>
      </c>
      <c r="C17" s="23"/>
      <c r="D17" s="24"/>
      <c r="E17" s="14"/>
      <c r="F17" s="15"/>
      <c r="G17" s="20"/>
      <c r="H17" s="21"/>
      <c r="I17" s="16"/>
      <c r="J17" s="17"/>
      <c r="K17" s="17"/>
      <c r="L17" s="92"/>
      <c r="M17" s="19"/>
      <c r="N17" s="25"/>
      <c r="O17" s="103" t="str">
        <f t="shared" si="3"/>
        <v xml:space="preserve"> </v>
      </c>
      <c r="P17" s="19" t="s">
        <v>316</v>
      </c>
      <c r="Q17" s="159"/>
      <c r="R17" s="218"/>
      <c r="S17" s="26"/>
      <c r="U17" s="27" t="s">
        <v>454</v>
      </c>
    </row>
    <row r="18" spans="1:21">
      <c r="A18" s="12"/>
      <c r="B18" s="13">
        <v>10</v>
      </c>
      <c r="C18" s="23"/>
      <c r="D18" s="24" t="str">
        <f t="shared" si="0"/>
        <v xml:space="preserve"> </v>
      </c>
      <c r="E18" s="14" t="str">
        <f t="shared" si="1"/>
        <v xml:space="preserve"> </v>
      </c>
      <c r="F18" s="15"/>
      <c r="G18" s="20"/>
      <c r="H18" s="21"/>
      <c r="I18" s="16" t="str">
        <f t="shared" si="2"/>
        <v xml:space="preserve"> </v>
      </c>
      <c r="J18" s="17"/>
      <c r="K18" s="17"/>
      <c r="L18" s="92"/>
      <c r="M18" s="19"/>
      <c r="N18" s="25"/>
      <c r="O18" s="103" t="str">
        <f t="shared" si="3"/>
        <v xml:space="preserve"> </v>
      </c>
      <c r="P18" s="19" t="s">
        <v>316</v>
      </c>
      <c r="Q18" s="159" t="str">
        <f t="shared" si="5"/>
        <v xml:space="preserve"> </v>
      </c>
      <c r="R18" s="218" t="str">
        <f t="shared" si="4"/>
        <v xml:space="preserve"> </v>
      </c>
      <c r="S18" s="26"/>
      <c r="U18" s="27" t="s">
        <v>454</v>
      </c>
    </row>
    <row r="19" spans="1:21">
      <c r="A19" s="12"/>
      <c r="B19" s="13">
        <v>11</v>
      </c>
      <c r="C19" s="23"/>
      <c r="D19" s="24" t="str">
        <f t="shared" si="0"/>
        <v xml:space="preserve"> </v>
      </c>
      <c r="E19" s="14" t="str">
        <f t="shared" si="1"/>
        <v xml:space="preserve"> </v>
      </c>
      <c r="F19" s="15"/>
      <c r="G19" s="20"/>
      <c r="H19" s="21"/>
      <c r="I19" s="16" t="str">
        <f t="shared" si="2"/>
        <v xml:space="preserve"> </v>
      </c>
      <c r="J19" s="17"/>
      <c r="K19" s="17"/>
      <c r="L19" s="92"/>
      <c r="M19" s="19"/>
      <c r="N19" s="25"/>
      <c r="O19" s="103" t="str">
        <f t="shared" si="3"/>
        <v xml:space="preserve"> </v>
      </c>
      <c r="P19" s="19" t="s">
        <v>316</v>
      </c>
      <c r="Q19" s="159" t="str">
        <f t="shared" si="5"/>
        <v xml:space="preserve"> </v>
      </c>
      <c r="R19" s="218" t="str">
        <f t="shared" si="4"/>
        <v xml:space="preserve"> </v>
      </c>
      <c r="S19" s="26"/>
      <c r="U19" s="27" t="s">
        <v>454</v>
      </c>
    </row>
    <row r="20" spans="1:21">
      <c r="A20" s="12"/>
      <c r="B20" s="13">
        <v>12</v>
      </c>
      <c r="C20" s="23"/>
      <c r="D20" s="24" t="str">
        <f t="shared" si="0"/>
        <v xml:space="preserve"> </v>
      </c>
      <c r="E20" s="14" t="str">
        <f t="shared" si="1"/>
        <v xml:space="preserve"> </v>
      </c>
      <c r="F20" s="15"/>
      <c r="G20" s="20"/>
      <c r="H20" s="21"/>
      <c r="I20" s="16" t="str">
        <f t="shared" si="2"/>
        <v xml:space="preserve"> </v>
      </c>
      <c r="J20" s="17"/>
      <c r="K20" s="17"/>
      <c r="L20" s="92"/>
      <c r="M20" s="19"/>
      <c r="N20" s="25"/>
      <c r="O20" s="103" t="str">
        <f t="shared" si="3"/>
        <v xml:space="preserve"> </v>
      </c>
      <c r="P20" s="19" t="s">
        <v>316</v>
      </c>
      <c r="Q20" s="159" t="str">
        <f t="shared" si="5"/>
        <v xml:space="preserve"> </v>
      </c>
      <c r="R20" s="218" t="str">
        <f t="shared" si="4"/>
        <v xml:space="preserve"> </v>
      </c>
      <c r="S20" s="26"/>
      <c r="U20" s="27" t="s">
        <v>454</v>
      </c>
    </row>
    <row r="21" spans="1:21">
      <c r="A21" s="12"/>
      <c r="B21" s="13">
        <v>13</v>
      </c>
      <c r="C21" s="23"/>
      <c r="D21" s="24" t="str">
        <f t="shared" si="0"/>
        <v xml:space="preserve"> </v>
      </c>
      <c r="E21" s="14" t="str">
        <f t="shared" si="1"/>
        <v xml:space="preserve"> </v>
      </c>
      <c r="F21" s="15"/>
      <c r="G21" s="20"/>
      <c r="H21" s="21"/>
      <c r="I21" s="16" t="str">
        <f t="shared" si="2"/>
        <v xml:space="preserve"> </v>
      </c>
      <c r="J21" s="17"/>
      <c r="K21" s="17"/>
      <c r="L21" s="92"/>
      <c r="M21" s="19"/>
      <c r="N21" s="25"/>
      <c r="O21" s="103" t="str">
        <f t="shared" si="3"/>
        <v xml:space="preserve"> </v>
      </c>
      <c r="P21" s="19" t="s">
        <v>316</v>
      </c>
      <c r="Q21" s="159" t="str">
        <f t="shared" si="5"/>
        <v xml:space="preserve"> </v>
      </c>
      <c r="R21" s="218" t="str">
        <f t="shared" si="4"/>
        <v xml:space="preserve"> </v>
      </c>
      <c r="S21" s="26"/>
      <c r="U21" s="27" t="s">
        <v>454</v>
      </c>
    </row>
    <row r="22" spans="1:21">
      <c r="A22" s="12"/>
      <c r="B22" s="13">
        <v>14</v>
      </c>
      <c r="C22" s="23"/>
      <c r="D22" s="24" t="str">
        <f t="shared" si="0"/>
        <v xml:space="preserve"> </v>
      </c>
      <c r="E22" s="14" t="str">
        <f t="shared" si="1"/>
        <v xml:space="preserve"> </v>
      </c>
      <c r="F22" s="15"/>
      <c r="G22" s="277"/>
      <c r="H22" s="21"/>
      <c r="I22" s="16" t="str">
        <f t="shared" si="2"/>
        <v xml:space="preserve"> </v>
      </c>
      <c r="J22" s="17"/>
      <c r="K22" s="17"/>
      <c r="L22" s="92"/>
      <c r="M22" s="19"/>
      <c r="N22" s="25"/>
      <c r="O22" s="103" t="str">
        <f t="shared" si="3"/>
        <v xml:space="preserve"> </v>
      </c>
      <c r="P22" s="19" t="s">
        <v>316</v>
      </c>
      <c r="Q22" s="159" t="str">
        <f t="shared" si="5"/>
        <v xml:space="preserve"> </v>
      </c>
      <c r="R22" s="218" t="str">
        <f t="shared" si="4"/>
        <v xml:space="preserve"> </v>
      </c>
      <c r="S22" s="26"/>
      <c r="U22" s="27" t="s">
        <v>454</v>
      </c>
    </row>
    <row r="23" spans="1:21">
      <c r="A23" s="12"/>
      <c r="B23" s="13">
        <v>15</v>
      </c>
      <c r="C23" s="23"/>
      <c r="D23" s="24" t="str">
        <f t="shared" si="0"/>
        <v xml:space="preserve"> </v>
      </c>
      <c r="E23" s="14" t="str">
        <f t="shared" si="1"/>
        <v xml:space="preserve"> </v>
      </c>
      <c r="F23" s="15"/>
      <c r="G23" s="20"/>
      <c r="H23" s="21"/>
      <c r="I23" s="16" t="str">
        <f t="shared" si="2"/>
        <v xml:space="preserve"> </v>
      </c>
      <c r="J23" s="17"/>
      <c r="K23" s="17"/>
      <c r="L23" s="92"/>
      <c r="M23" s="19"/>
      <c r="N23" s="25"/>
      <c r="O23" s="103" t="str">
        <f t="shared" si="3"/>
        <v xml:space="preserve"> </v>
      </c>
      <c r="P23" s="19" t="s">
        <v>316</v>
      </c>
      <c r="Q23" s="159" t="str">
        <f t="shared" si="5"/>
        <v xml:space="preserve"> </v>
      </c>
      <c r="R23" s="218" t="str">
        <f t="shared" si="4"/>
        <v xml:space="preserve"> </v>
      </c>
      <c r="S23" s="26"/>
      <c r="U23" s="27" t="s">
        <v>454</v>
      </c>
    </row>
    <row r="24" spans="1:21">
      <c r="A24" s="12"/>
      <c r="B24" s="13">
        <v>16</v>
      </c>
      <c r="C24" s="23"/>
      <c r="D24" s="24" t="str">
        <f t="shared" si="0"/>
        <v xml:space="preserve"> </v>
      </c>
      <c r="E24" s="14" t="str">
        <f t="shared" si="1"/>
        <v xml:space="preserve"> </v>
      </c>
      <c r="F24" s="15"/>
      <c r="G24" s="20"/>
      <c r="H24" s="21"/>
      <c r="I24" s="16" t="str">
        <f t="shared" si="2"/>
        <v xml:space="preserve"> </v>
      </c>
      <c r="J24" s="17"/>
      <c r="K24" s="17"/>
      <c r="L24" s="92"/>
      <c r="M24" s="19"/>
      <c r="N24" s="25"/>
      <c r="O24" s="103" t="str">
        <f t="shared" si="3"/>
        <v xml:space="preserve"> </v>
      </c>
      <c r="P24" s="19" t="s">
        <v>316</v>
      </c>
      <c r="Q24" s="159" t="str">
        <f t="shared" si="5"/>
        <v xml:space="preserve"> </v>
      </c>
      <c r="R24" s="218" t="str">
        <f t="shared" si="4"/>
        <v xml:space="preserve"> </v>
      </c>
      <c r="S24" s="26"/>
      <c r="U24" s="27" t="s">
        <v>454</v>
      </c>
    </row>
    <row r="25" spans="1:21">
      <c r="A25" s="12"/>
      <c r="B25" s="13">
        <v>17</v>
      </c>
      <c r="C25" s="23"/>
      <c r="D25" s="24" t="str">
        <f t="shared" si="0"/>
        <v xml:space="preserve"> </v>
      </c>
      <c r="E25" s="14" t="str">
        <f t="shared" si="1"/>
        <v xml:space="preserve"> </v>
      </c>
      <c r="F25" s="15"/>
      <c r="G25" s="20"/>
      <c r="H25" s="21"/>
      <c r="I25" s="16" t="str">
        <f t="shared" si="2"/>
        <v xml:space="preserve"> </v>
      </c>
      <c r="J25" s="17"/>
      <c r="K25" s="17"/>
      <c r="L25" s="92"/>
      <c r="M25" s="19"/>
      <c r="N25" s="25"/>
      <c r="O25" s="103" t="str">
        <f t="shared" si="3"/>
        <v xml:space="preserve"> </v>
      </c>
      <c r="P25" s="19" t="s">
        <v>316</v>
      </c>
      <c r="Q25" s="159" t="str">
        <f t="shared" si="5"/>
        <v xml:space="preserve"> </v>
      </c>
      <c r="R25" s="218" t="str">
        <f t="shared" si="4"/>
        <v xml:space="preserve"> </v>
      </c>
      <c r="S25" s="26"/>
      <c r="U25" s="27" t="s">
        <v>454</v>
      </c>
    </row>
    <row r="26" spans="1:21">
      <c r="A26" s="12"/>
      <c r="B26" s="13">
        <v>18</v>
      </c>
      <c r="C26" s="23"/>
      <c r="D26" s="24" t="str">
        <f t="shared" si="0"/>
        <v xml:space="preserve"> </v>
      </c>
      <c r="E26" s="14" t="str">
        <f t="shared" si="1"/>
        <v xml:space="preserve"> </v>
      </c>
      <c r="F26" s="15"/>
      <c r="G26" s="20"/>
      <c r="H26" s="21"/>
      <c r="I26" s="16" t="str">
        <f t="shared" si="2"/>
        <v xml:space="preserve"> </v>
      </c>
      <c r="J26" s="17"/>
      <c r="K26" s="17"/>
      <c r="L26" s="92"/>
      <c r="M26" s="19"/>
      <c r="N26" s="25"/>
      <c r="O26" s="103" t="str">
        <f t="shared" si="3"/>
        <v xml:space="preserve"> </v>
      </c>
      <c r="P26" s="19" t="s">
        <v>316</v>
      </c>
      <c r="Q26" s="159" t="str">
        <f t="shared" si="5"/>
        <v xml:space="preserve"> </v>
      </c>
      <c r="R26" s="218" t="str">
        <f t="shared" si="4"/>
        <v xml:space="preserve"> </v>
      </c>
      <c r="S26" s="26"/>
      <c r="U26" s="27" t="s">
        <v>454</v>
      </c>
    </row>
    <row r="27" spans="1:21">
      <c r="A27" s="12"/>
      <c r="B27" s="13">
        <v>19</v>
      </c>
      <c r="C27" s="23"/>
      <c r="D27" s="24" t="str">
        <f t="shared" si="0"/>
        <v xml:space="preserve"> </v>
      </c>
      <c r="E27" s="14" t="str">
        <f t="shared" si="1"/>
        <v xml:space="preserve"> </v>
      </c>
      <c r="F27" s="15"/>
      <c r="G27" s="20"/>
      <c r="H27" s="21"/>
      <c r="I27" s="16" t="str">
        <f t="shared" si="2"/>
        <v xml:space="preserve"> </v>
      </c>
      <c r="J27" s="17"/>
      <c r="K27" s="17"/>
      <c r="L27" s="92"/>
      <c r="M27" s="19"/>
      <c r="N27" s="25"/>
      <c r="O27" s="103" t="str">
        <f t="shared" si="3"/>
        <v xml:space="preserve"> </v>
      </c>
      <c r="P27" s="19" t="s">
        <v>316</v>
      </c>
      <c r="Q27" s="159" t="str">
        <f t="shared" si="5"/>
        <v xml:space="preserve"> </v>
      </c>
      <c r="R27" s="218" t="str">
        <f t="shared" si="4"/>
        <v xml:space="preserve"> </v>
      </c>
      <c r="S27" s="26"/>
      <c r="U27" s="27" t="s">
        <v>454</v>
      </c>
    </row>
    <row r="28" spans="1:21">
      <c r="A28" s="12"/>
      <c r="B28" s="13">
        <v>20</v>
      </c>
      <c r="C28" s="23"/>
      <c r="D28" s="24" t="str">
        <f t="shared" si="0"/>
        <v xml:space="preserve"> </v>
      </c>
      <c r="E28" s="14" t="str">
        <f t="shared" si="1"/>
        <v xml:space="preserve"> </v>
      </c>
      <c r="F28" s="15"/>
      <c r="G28" s="20"/>
      <c r="H28" s="21"/>
      <c r="I28" s="16" t="str">
        <f t="shared" si="2"/>
        <v xml:space="preserve"> </v>
      </c>
      <c r="J28" s="17"/>
      <c r="K28" s="17"/>
      <c r="L28" s="92"/>
      <c r="M28" s="19"/>
      <c r="N28" s="25"/>
      <c r="O28" s="103" t="str">
        <f t="shared" si="3"/>
        <v xml:space="preserve"> </v>
      </c>
      <c r="P28" s="19" t="s">
        <v>316</v>
      </c>
      <c r="Q28" s="159" t="str">
        <f t="shared" si="5"/>
        <v xml:space="preserve"> </v>
      </c>
      <c r="R28" s="218" t="str">
        <f t="shared" si="4"/>
        <v xml:space="preserve"> </v>
      </c>
      <c r="S28" s="26"/>
      <c r="U28" s="27" t="s">
        <v>454</v>
      </c>
    </row>
    <row r="29" spans="1:21">
      <c r="A29" s="12"/>
      <c r="B29" s="13">
        <v>21</v>
      </c>
      <c r="C29" s="23"/>
      <c r="D29" s="24" t="str">
        <f t="shared" si="0"/>
        <v xml:space="preserve"> </v>
      </c>
      <c r="E29" s="14" t="str">
        <f t="shared" si="1"/>
        <v xml:space="preserve"> </v>
      </c>
      <c r="F29" s="15"/>
      <c r="G29" s="20"/>
      <c r="H29" s="21"/>
      <c r="I29" s="16" t="str">
        <f t="shared" si="2"/>
        <v xml:space="preserve"> </v>
      </c>
      <c r="J29" s="17"/>
      <c r="K29" s="17"/>
      <c r="L29" s="92"/>
      <c r="M29" s="19"/>
      <c r="N29" s="25"/>
      <c r="O29" s="103" t="str">
        <f t="shared" si="3"/>
        <v xml:space="preserve"> </v>
      </c>
      <c r="P29" s="19" t="s">
        <v>316</v>
      </c>
      <c r="Q29" s="159" t="str">
        <f t="shared" si="5"/>
        <v xml:space="preserve"> </v>
      </c>
      <c r="R29" s="218" t="str">
        <f t="shared" si="4"/>
        <v xml:space="preserve"> </v>
      </c>
      <c r="S29" s="26"/>
      <c r="U29" s="27" t="s">
        <v>454</v>
      </c>
    </row>
    <row r="30" spans="1:21">
      <c r="A30" s="12"/>
      <c r="B30" s="13">
        <v>22</v>
      </c>
      <c r="C30" s="23"/>
      <c r="D30" s="24" t="str">
        <f t="shared" si="0"/>
        <v xml:space="preserve"> </v>
      </c>
      <c r="E30" s="14" t="str">
        <f t="shared" si="1"/>
        <v xml:space="preserve"> </v>
      </c>
      <c r="F30" s="15"/>
      <c r="G30" s="20"/>
      <c r="H30" s="21"/>
      <c r="I30" s="16" t="str">
        <f t="shared" si="2"/>
        <v xml:space="preserve"> </v>
      </c>
      <c r="J30" s="17"/>
      <c r="K30" s="17"/>
      <c r="L30" s="92"/>
      <c r="M30" s="19"/>
      <c r="N30" s="25"/>
      <c r="O30" s="103" t="str">
        <f t="shared" si="3"/>
        <v xml:space="preserve"> </v>
      </c>
      <c r="P30" s="19" t="s">
        <v>316</v>
      </c>
      <c r="Q30" s="159" t="str">
        <f t="shared" si="5"/>
        <v xml:space="preserve"> </v>
      </c>
      <c r="R30" s="218" t="str">
        <f t="shared" si="4"/>
        <v xml:space="preserve"> </v>
      </c>
      <c r="S30" s="26"/>
      <c r="U30" s="27" t="s">
        <v>454</v>
      </c>
    </row>
    <row r="31" spans="1:21">
      <c r="A31" s="12"/>
      <c r="B31" s="13">
        <v>23</v>
      </c>
      <c r="C31" s="23"/>
      <c r="D31" s="24" t="str">
        <f t="shared" si="0"/>
        <v xml:space="preserve"> </v>
      </c>
      <c r="E31" s="14" t="str">
        <f t="shared" si="1"/>
        <v xml:space="preserve"> </v>
      </c>
      <c r="F31" s="15"/>
      <c r="G31" s="20"/>
      <c r="H31" s="21"/>
      <c r="I31" s="16" t="str">
        <f t="shared" si="2"/>
        <v xml:space="preserve"> </v>
      </c>
      <c r="J31" s="17"/>
      <c r="K31" s="17"/>
      <c r="L31" s="92"/>
      <c r="M31" s="19"/>
      <c r="N31" s="25"/>
      <c r="O31" s="103" t="str">
        <f t="shared" si="3"/>
        <v xml:space="preserve"> </v>
      </c>
      <c r="P31" s="19" t="s">
        <v>316</v>
      </c>
      <c r="Q31" s="159" t="str">
        <f t="shared" si="5"/>
        <v xml:space="preserve"> </v>
      </c>
      <c r="R31" s="218" t="str">
        <f t="shared" si="4"/>
        <v xml:space="preserve"> </v>
      </c>
      <c r="S31" s="26"/>
      <c r="U31" s="27" t="s">
        <v>454</v>
      </c>
    </row>
    <row r="32" spans="1:21">
      <c r="A32" s="12"/>
      <c r="B32" s="13">
        <v>24</v>
      </c>
      <c r="C32" s="23"/>
      <c r="D32" s="24" t="str">
        <f t="shared" si="0"/>
        <v xml:space="preserve"> </v>
      </c>
      <c r="E32" s="14" t="str">
        <f t="shared" si="1"/>
        <v xml:space="preserve"> </v>
      </c>
      <c r="F32" s="15"/>
      <c r="G32" s="20"/>
      <c r="H32" s="21"/>
      <c r="I32" s="16" t="str">
        <f t="shared" si="2"/>
        <v xml:space="preserve"> </v>
      </c>
      <c r="J32" s="17"/>
      <c r="K32" s="17"/>
      <c r="L32" s="92"/>
      <c r="M32" s="19"/>
      <c r="N32" s="25"/>
      <c r="O32" s="103" t="str">
        <f t="shared" si="3"/>
        <v xml:space="preserve"> </v>
      </c>
      <c r="P32" s="19" t="s">
        <v>316</v>
      </c>
      <c r="Q32" s="159" t="str">
        <f t="shared" si="5"/>
        <v xml:space="preserve"> </v>
      </c>
      <c r="R32" s="218" t="str">
        <f t="shared" si="4"/>
        <v xml:space="preserve"> </v>
      </c>
      <c r="S32" s="26"/>
      <c r="U32" s="27" t="s">
        <v>454</v>
      </c>
    </row>
    <row r="33" spans="1:21">
      <c r="A33" s="12"/>
      <c r="B33" s="13">
        <v>25</v>
      </c>
      <c r="C33" s="23"/>
      <c r="D33" s="24" t="str">
        <f t="shared" si="0"/>
        <v xml:space="preserve"> </v>
      </c>
      <c r="E33" s="14" t="str">
        <f t="shared" si="1"/>
        <v xml:space="preserve"> </v>
      </c>
      <c r="F33" s="15"/>
      <c r="G33" s="20"/>
      <c r="H33" s="21"/>
      <c r="I33" s="16" t="str">
        <f t="shared" si="2"/>
        <v xml:space="preserve"> </v>
      </c>
      <c r="J33" s="17"/>
      <c r="K33" s="17"/>
      <c r="L33" s="92"/>
      <c r="M33" s="19"/>
      <c r="N33" s="25"/>
      <c r="O33" s="103" t="str">
        <f t="shared" si="3"/>
        <v xml:space="preserve"> </v>
      </c>
      <c r="P33" s="19" t="s">
        <v>316</v>
      </c>
      <c r="Q33" s="159" t="str">
        <f t="shared" si="5"/>
        <v xml:space="preserve"> </v>
      </c>
      <c r="R33" s="218" t="str">
        <f t="shared" si="4"/>
        <v xml:space="preserve"> </v>
      </c>
      <c r="S33" s="26"/>
      <c r="U33" s="27" t="s">
        <v>454</v>
      </c>
    </row>
    <row r="34" spans="1:21">
      <c r="A34" s="12"/>
      <c r="B34" s="13">
        <v>26</v>
      </c>
      <c r="C34" s="23"/>
      <c r="D34" s="24" t="str">
        <f t="shared" si="0"/>
        <v xml:space="preserve"> </v>
      </c>
      <c r="E34" s="14" t="str">
        <f t="shared" si="1"/>
        <v xml:space="preserve"> </v>
      </c>
      <c r="F34" s="15"/>
      <c r="G34" s="20"/>
      <c r="H34" s="21"/>
      <c r="I34" s="16" t="str">
        <f t="shared" si="2"/>
        <v xml:space="preserve"> </v>
      </c>
      <c r="J34" s="17"/>
      <c r="K34" s="17"/>
      <c r="L34" s="92"/>
      <c r="M34" s="19"/>
      <c r="N34" s="25"/>
      <c r="O34" s="103" t="str">
        <f t="shared" si="3"/>
        <v xml:space="preserve"> </v>
      </c>
      <c r="P34" s="19" t="s">
        <v>316</v>
      </c>
      <c r="Q34" s="159" t="str">
        <f t="shared" si="5"/>
        <v xml:space="preserve"> </v>
      </c>
      <c r="R34" s="218" t="str">
        <f t="shared" si="4"/>
        <v xml:space="preserve"> </v>
      </c>
      <c r="S34" s="26"/>
      <c r="U34" s="27" t="s">
        <v>454</v>
      </c>
    </row>
    <row r="35" spans="1:21">
      <c r="A35" s="12"/>
      <c r="B35" s="13">
        <v>27</v>
      </c>
      <c r="C35" s="23"/>
      <c r="D35" s="24" t="str">
        <f t="shared" si="0"/>
        <v xml:space="preserve"> </v>
      </c>
      <c r="E35" s="14" t="str">
        <f t="shared" si="1"/>
        <v xml:space="preserve"> </v>
      </c>
      <c r="F35" s="15"/>
      <c r="G35" s="20"/>
      <c r="H35" s="21"/>
      <c r="I35" s="16" t="str">
        <f t="shared" si="2"/>
        <v xml:space="preserve"> </v>
      </c>
      <c r="J35" s="17"/>
      <c r="K35" s="17"/>
      <c r="L35" s="92"/>
      <c r="M35" s="19"/>
      <c r="N35" s="25"/>
      <c r="O35" s="103" t="str">
        <f t="shared" si="3"/>
        <v xml:space="preserve"> </v>
      </c>
      <c r="P35" s="19" t="s">
        <v>316</v>
      </c>
      <c r="Q35" s="159" t="str">
        <f t="shared" si="5"/>
        <v xml:space="preserve"> </v>
      </c>
      <c r="R35" s="218" t="str">
        <f t="shared" si="4"/>
        <v xml:space="preserve"> </v>
      </c>
      <c r="S35" s="26"/>
      <c r="U35" s="27" t="s">
        <v>454</v>
      </c>
    </row>
    <row r="36" spans="1:21">
      <c r="A36" s="12"/>
      <c r="B36" s="13">
        <v>28</v>
      </c>
      <c r="C36" s="23"/>
      <c r="D36" s="24" t="str">
        <f t="shared" si="0"/>
        <v xml:space="preserve"> </v>
      </c>
      <c r="E36" s="14" t="str">
        <f t="shared" si="1"/>
        <v xml:space="preserve"> </v>
      </c>
      <c r="F36" s="15"/>
      <c r="G36" s="20"/>
      <c r="H36" s="21"/>
      <c r="I36" s="16" t="str">
        <f t="shared" si="2"/>
        <v xml:space="preserve"> </v>
      </c>
      <c r="J36" s="17"/>
      <c r="K36" s="17"/>
      <c r="L36" s="92"/>
      <c r="M36" s="19"/>
      <c r="N36" s="25"/>
      <c r="O36" s="103" t="str">
        <f t="shared" si="3"/>
        <v xml:space="preserve"> </v>
      </c>
      <c r="P36" s="19" t="s">
        <v>316</v>
      </c>
      <c r="Q36" s="159" t="str">
        <f t="shared" si="5"/>
        <v xml:space="preserve"> </v>
      </c>
      <c r="R36" s="218" t="str">
        <f t="shared" si="4"/>
        <v xml:space="preserve"> </v>
      </c>
      <c r="S36" s="26"/>
      <c r="U36" s="27" t="s">
        <v>454</v>
      </c>
    </row>
    <row r="37" spans="1:21">
      <c r="A37" s="12"/>
      <c r="B37" s="13">
        <v>29</v>
      </c>
      <c r="C37" s="23"/>
      <c r="D37" s="24" t="str">
        <f t="shared" si="0"/>
        <v xml:space="preserve"> </v>
      </c>
      <c r="E37" s="14" t="str">
        <f t="shared" si="1"/>
        <v xml:space="preserve"> </v>
      </c>
      <c r="F37" s="15"/>
      <c r="G37" s="20"/>
      <c r="H37" s="21"/>
      <c r="I37" s="16" t="str">
        <f t="shared" si="2"/>
        <v xml:space="preserve"> </v>
      </c>
      <c r="J37" s="17"/>
      <c r="K37" s="17"/>
      <c r="L37" s="92"/>
      <c r="M37" s="19"/>
      <c r="N37" s="25"/>
      <c r="O37" s="103" t="str">
        <f t="shared" si="3"/>
        <v xml:space="preserve"> </v>
      </c>
      <c r="P37" s="19" t="s">
        <v>316</v>
      </c>
      <c r="Q37" s="159" t="str">
        <f t="shared" si="5"/>
        <v xml:space="preserve"> </v>
      </c>
      <c r="R37" s="218" t="str">
        <f t="shared" si="4"/>
        <v xml:space="preserve"> </v>
      </c>
      <c r="S37" s="26"/>
      <c r="U37" s="27" t="s">
        <v>454</v>
      </c>
    </row>
    <row r="38" spans="1:21">
      <c r="A38" s="12"/>
      <c r="B38" s="13">
        <v>30</v>
      </c>
      <c r="C38" s="23"/>
      <c r="D38" s="24" t="str">
        <f t="shared" si="0"/>
        <v xml:space="preserve"> </v>
      </c>
      <c r="E38" s="14" t="str">
        <f t="shared" si="1"/>
        <v xml:space="preserve"> </v>
      </c>
      <c r="F38" s="15"/>
      <c r="G38" s="20"/>
      <c r="H38" s="21"/>
      <c r="I38" s="16" t="str">
        <f t="shared" si="2"/>
        <v xml:space="preserve"> </v>
      </c>
      <c r="J38" s="17"/>
      <c r="K38" s="17"/>
      <c r="L38" s="92"/>
      <c r="M38" s="19"/>
      <c r="N38" s="25"/>
      <c r="O38" s="103" t="str">
        <f t="shared" si="3"/>
        <v xml:space="preserve"> </v>
      </c>
      <c r="P38" s="19" t="s">
        <v>316</v>
      </c>
      <c r="Q38" s="159" t="str">
        <f t="shared" si="5"/>
        <v xml:space="preserve"> </v>
      </c>
      <c r="R38" s="218" t="str">
        <f t="shared" si="4"/>
        <v xml:space="preserve"> </v>
      </c>
      <c r="S38" s="26"/>
      <c r="U38" s="27" t="s">
        <v>454</v>
      </c>
    </row>
    <row r="39" spans="1:21">
      <c r="A39" s="12"/>
      <c r="B39" s="13">
        <v>31</v>
      </c>
      <c r="C39" s="23"/>
      <c r="D39" s="24" t="str">
        <f t="shared" si="0"/>
        <v xml:space="preserve"> </v>
      </c>
      <c r="E39" s="14" t="str">
        <f t="shared" si="1"/>
        <v xml:space="preserve"> </v>
      </c>
      <c r="F39" s="15"/>
      <c r="G39" s="20"/>
      <c r="H39" s="21"/>
      <c r="I39" s="16" t="str">
        <f t="shared" si="2"/>
        <v xml:space="preserve"> </v>
      </c>
      <c r="J39" s="17"/>
      <c r="K39" s="17"/>
      <c r="L39" s="92"/>
      <c r="M39" s="19"/>
      <c r="N39" s="25"/>
      <c r="O39" s="103" t="str">
        <f t="shared" si="3"/>
        <v xml:space="preserve"> </v>
      </c>
      <c r="P39" s="19" t="s">
        <v>316</v>
      </c>
      <c r="Q39" s="159" t="str">
        <f t="shared" si="5"/>
        <v xml:space="preserve"> </v>
      </c>
      <c r="R39" s="218" t="str">
        <f t="shared" si="4"/>
        <v xml:space="preserve"> </v>
      </c>
      <c r="S39" s="26"/>
      <c r="U39" s="27" t="s">
        <v>454</v>
      </c>
    </row>
    <row r="40" spans="1:21">
      <c r="A40" s="12"/>
      <c r="B40" s="13">
        <v>32</v>
      </c>
      <c r="C40" s="23"/>
      <c r="D40" s="24" t="str">
        <f t="shared" si="0"/>
        <v xml:space="preserve"> </v>
      </c>
      <c r="E40" s="14" t="str">
        <f t="shared" si="1"/>
        <v xml:space="preserve"> </v>
      </c>
      <c r="F40" s="15"/>
      <c r="G40" s="20"/>
      <c r="H40" s="21"/>
      <c r="I40" s="16" t="str">
        <f t="shared" si="2"/>
        <v xml:space="preserve"> </v>
      </c>
      <c r="J40" s="17"/>
      <c r="K40" s="17"/>
      <c r="L40" s="92"/>
      <c r="M40" s="19"/>
      <c r="N40" s="25"/>
      <c r="O40" s="103" t="str">
        <f t="shared" si="3"/>
        <v xml:space="preserve"> </v>
      </c>
      <c r="P40" s="19" t="s">
        <v>316</v>
      </c>
      <c r="Q40" s="159" t="str">
        <f t="shared" si="5"/>
        <v xml:space="preserve"> </v>
      </c>
      <c r="R40" s="218" t="str">
        <f t="shared" si="4"/>
        <v xml:space="preserve"> </v>
      </c>
      <c r="S40" s="26"/>
      <c r="U40" s="27" t="s">
        <v>454</v>
      </c>
    </row>
    <row r="41" spans="1:21">
      <c r="A41" s="12"/>
      <c r="B41" s="13">
        <v>33</v>
      </c>
      <c r="C41" s="23"/>
      <c r="D41" s="24" t="str">
        <f t="shared" si="0"/>
        <v xml:space="preserve"> </v>
      </c>
      <c r="E41" s="14" t="str">
        <f t="shared" si="1"/>
        <v xml:space="preserve"> </v>
      </c>
      <c r="F41" s="15"/>
      <c r="G41" s="20"/>
      <c r="H41" s="21"/>
      <c r="I41" s="16" t="str">
        <f t="shared" si="2"/>
        <v xml:space="preserve"> </v>
      </c>
      <c r="J41" s="17"/>
      <c r="K41" s="17"/>
      <c r="L41" s="92"/>
      <c r="M41" s="19"/>
      <c r="N41" s="25"/>
      <c r="O41" s="103" t="str">
        <f t="shared" si="3"/>
        <v xml:space="preserve"> </v>
      </c>
      <c r="P41" s="19" t="s">
        <v>316</v>
      </c>
      <c r="Q41" s="159" t="str">
        <f t="shared" si="5"/>
        <v xml:space="preserve"> </v>
      </c>
      <c r="R41" s="218" t="str">
        <f t="shared" si="4"/>
        <v xml:space="preserve"> </v>
      </c>
      <c r="S41" s="26"/>
      <c r="U41" s="27" t="s">
        <v>454</v>
      </c>
    </row>
    <row r="42" spans="1:21">
      <c r="A42" s="12"/>
      <c r="B42" s="13">
        <v>34</v>
      </c>
      <c r="C42" s="23"/>
      <c r="D42" s="24" t="str">
        <f t="shared" si="0"/>
        <v xml:space="preserve"> </v>
      </c>
      <c r="E42" s="14" t="str">
        <f t="shared" si="1"/>
        <v xml:space="preserve"> </v>
      </c>
      <c r="F42" s="15"/>
      <c r="G42" s="20"/>
      <c r="H42" s="21"/>
      <c r="I42" s="16" t="str">
        <f t="shared" si="2"/>
        <v xml:space="preserve"> </v>
      </c>
      <c r="J42" s="17"/>
      <c r="K42" s="17"/>
      <c r="L42" s="92"/>
      <c r="M42" s="19"/>
      <c r="N42" s="25"/>
      <c r="O42" s="103" t="str">
        <f t="shared" si="3"/>
        <v xml:space="preserve"> </v>
      </c>
      <c r="P42" s="19" t="s">
        <v>316</v>
      </c>
      <c r="Q42" s="159" t="str">
        <f t="shared" si="5"/>
        <v xml:space="preserve"> </v>
      </c>
      <c r="R42" s="218" t="str">
        <f t="shared" si="4"/>
        <v xml:space="preserve"> </v>
      </c>
      <c r="S42" s="26"/>
      <c r="U42" s="27" t="s">
        <v>454</v>
      </c>
    </row>
    <row r="43" spans="1:21">
      <c r="A43" s="12"/>
      <c r="B43" s="13">
        <v>35</v>
      </c>
      <c r="C43" s="23"/>
      <c r="D43" s="24" t="str">
        <f t="shared" si="0"/>
        <v xml:space="preserve"> </v>
      </c>
      <c r="E43" s="14" t="str">
        <f t="shared" si="1"/>
        <v xml:space="preserve"> </v>
      </c>
      <c r="F43" s="15"/>
      <c r="G43" s="20"/>
      <c r="H43" s="21"/>
      <c r="I43" s="16" t="str">
        <f t="shared" si="2"/>
        <v xml:space="preserve"> </v>
      </c>
      <c r="J43" s="17"/>
      <c r="K43" s="17"/>
      <c r="L43" s="92"/>
      <c r="M43" s="19"/>
      <c r="N43" s="25"/>
      <c r="O43" s="103" t="str">
        <f t="shared" si="3"/>
        <v xml:space="preserve"> </v>
      </c>
      <c r="P43" s="19" t="s">
        <v>316</v>
      </c>
      <c r="Q43" s="159" t="str">
        <f t="shared" si="5"/>
        <v xml:space="preserve"> </v>
      </c>
      <c r="R43" s="218" t="str">
        <f t="shared" si="4"/>
        <v xml:space="preserve"> </v>
      </c>
      <c r="S43" s="26"/>
      <c r="U43" s="27" t="s">
        <v>454</v>
      </c>
    </row>
    <row r="44" spans="1:21">
      <c r="A44" s="12"/>
      <c r="B44" s="13">
        <v>36</v>
      </c>
      <c r="C44" s="23"/>
      <c r="D44" s="24" t="str">
        <f t="shared" si="0"/>
        <v xml:space="preserve"> </v>
      </c>
      <c r="E44" s="14" t="str">
        <f t="shared" si="1"/>
        <v xml:space="preserve"> </v>
      </c>
      <c r="F44" s="15"/>
      <c r="G44" s="20"/>
      <c r="H44" s="21"/>
      <c r="I44" s="16" t="str">
        <f t="shared" si="2"/>
        <v xml:space="preserve"> </v>
      </c>
      <c r="J44" s="17"/>
      <c r="K44" s="17"/>
      <c r="L44" s="92"/>
      <c r="M44" s="19"/>
      <c r="N44" s="25"/>
      <c r="O44" s="103" t="str">
        <f t="shared" si="3"/>
        <v xml:space="preserve"> </v>
      </c>
      <c r="P44" s="19" t="s">
        <v>316</v>
      </c>
      <c r="Q44" s="159" t="str">
        <f t="shared" si="5"/>
        <v xml:space="preserve"> </v>
      </c>
      <c r="R44" s="218" t="str">
        <f t="shared" si="4"/>
        <v xml:space="preserve"> </v>
      </c>
      <c r="S44" s="26"/>
      <c r="U44" s="27" t="s">
        <v>454</v>
      </c>
    </row>
    <row r="45" spans="1:21">
      <c r="A45" s="12"/>
      <c r="B45" s="13">
        <v>37</v>
      </c>
      <c r="C45" s="23"/>
      <c r="D45" s="24" t="str">
        <f t="shared" si="0"/>
        <v xml:space="preserve"> </v>
      </c>
      <c r="E45" s="14" t="str">
        <f t="shared" si="1"/>
        <v xml:space="preserve"> </v>
      </c>
      <c r="F45" s="15"/>
      <c r="G45" s="20"/>
      <c r="H45" s="21"/>
      <c r="I45" s="16" t="str">
        <f t="shared" si="2"/>
        <v xml:space="preserve"> </v>
      </c>
      <c r="J45" s="17"/>
      <c r="K45" s="17"/>
      <c r="L45" s="92"/>
      <c r="M45" s="19"/>
      <c r="N45" s="25"/>
      <c r="O45" s="103" t="str">
        <f t="shared" si="3"/>
        <v xml:space="preserve"> </v>
      </c>
      <c r="P45" s="19" t="s">
        <v>316</v>
      </c>
      <c r="Q45" s="159" t="str">
        <f t="shared" si="5"/>
        <v xml:space="preserve"> </v>
      </c>
      <c r="R45" s="218" t="str">
        <f t="shared" si="4"/>
        <v xml:space="preserve"> </v>
      </c>
      <c r="S45" s="26"/>
      <c r="U45" s="27" t="s">
        <v>454</v>
      </c>
    </row>
    <row r="46" spans="1:21">
      <c r="A46" s="12"/>
      <c r="B46" s="13">
        <v>38</v>
      </c>
      <c r="C46" s="23"/>
      <c r="D46" s="24" t="str">
        <f t="shared" si="0"/>
        <v xml:space="preserve"> </v>
      </c>
      <c r="E46" s="14" t="str">
        <f t="shared" si="1"/>
        <v xml:space="preserve"> </v>
      </c>
      <c r="F46" s="15"/>
      <c r="G46" s="20"/>
      <c r="H46" s="21"/>
      <c r="I46" s="16" t="str">
        <f t="shared" si="2"/>
        <v xml:space="preserve"> </v>
      </c>
      <c r="J46" s="17"/>
      <c r="K46" s="17"/>
      <c r="L46" s="92"/>
      <c r="M46" s="19"/>
      <c r="N46" s="25"/>
      <c r="O46" s="103" t="str">
        <f t="shared" si="3"/>
        <v xml:space="preserve"> </v>
      </c>
      <c r="P46" s="19" t="s">
        <v>316</v>
      </c>
      <c r="Q46" s="159" t="str">
        <f t="shared" si="5"/>
        <v xml:space="preserve"> </v>
      </c>
      <c r="R46" s="218" t="str">
        <f t="shared" si="4"/>
        <v xml:space="preserve"> </v>
      </c>
      <c r="S46" s="26"/>
      <c r="U46" s="27" t="s">
        <v>454</v>
      </c>
    </row>
    <row r="47" spans="1:21">
      <c r="A47" s="12"/>
      <c r="B47" s="13">
        <v>39</v>
      </c>
      <c r="C47" s="23"/>
      <c r="D47" s="24" t="str">
        <f t="shared" si="0"/>
        <v xml:space="preserve"> </v>
      </c>
      <c r="E47" s="14" t="str">
        <f t="shared" si="1"/>
        <v xml:space="preserve"> </v>
      </c>
      <c r="F47" s="15"/>
      <c r="G47" s="20"/>
      <c r="H47" s="21"/>
      <c r="I47" s="16" t="str">
        <f t="shared" si="2"/>
        <v xml:space="preserve"> </v>
      </c>
      <c r="J47" s="17"/>
      <c r="K47" s="17"/>
      <c r="L47" s="92"/>
      <c r="M47" s="19"/>
      <c r="N47" s="25"/>
      <c r="O47" s="103" t="str">
        <f t="shared" si="3"/>
        <v xml:space="preserve"> </v>
      </c>
      <c r="P47" s="19" t="s">
        <v>316</v>
      </c>
      <c r="Q47" s="159" t="str">
        <f t="shared" si="5"/>
        <v xml:space="preserve"> </v>
      </c>
      <c r="R47" s="218" t="str">
        <f t="shared" si="4"/>
        <v xml:space="preserve"> </v>
      </c>
      <c r="S47" s="26"/>
      <c r="U47" s="27" t="s">
        <v>454</v>
      </c>
    </row>
    <row r="48" spans="1:21">
      <c r="A48" s="12"/>
      <c r="B48" s="13">
        <v>40</v>
      </c>
      <c r="C48" s="23"/>
      <c r="D48" s="24" t="str">
        <f t="shared" si="0"/>
        <v xml:space="preserve"> </v>
      </c>
      <c r="E48" s="14" t="str">
        <f t="shared" si="1"/>
        <v xml:space="preserve"> </v>
      </c>
      <c r="F48" s="15"/>
      <c r="G48" s="20"/>
      <c r="H48" s="21"/>
      <c r="I48" s="16" t="str">
        <f t="shared" si="2"/>
        <v xml:space="preserve"> </v>
      </c>
      <c r="J48" s="17"/>
      <c r="K48" s="17"/>
      <c r="L48" s="92"/>
      <c r="M48" s="19"/>
      <c r="N48" s="25"/>
      <c r="O48" s="103" t="str">
        <f t="shared" si="3"/>
        <v xml:space="preserve"> </v>
      </c>
      <c r="P48" s="19" t="s">
        <v>316</v>
      </c>
      <c r="Q48" s="159" t="str">
        <f t="shared" si="5"/>
        <v xml:space="preserve"> </v>
      </c>
      <c r="R48" s="218" t="str">
        <f t="shared" si="4"/>
        <v xml:space="preserve"> </v>
      </c>
      <c r="S48" s="26"/>
      <c r="U48" s="27" t="s">
        <v>454</v>
      </c>
    </row>
    <row r="49" spans="1:21">
      <c r="A49" s="12"/>
      <c r="B49" s="13">
        <v>41</v>
      </c>
      <c r="C49" s="23"/>
      <c r="D49" s="24" t="str">
        <f t="shared" si="0"/>
        <v xml:space="preserve"> </v>
      </c>
      <c r="E49" s="14" t="str">
        <f t="shared" si="1"/>
        <v xml:space="preserve"> </v>
      </c>
      <c r="F49" s="15"/>
      <c r="G49" s="20"/>
      <c r="H49" s="21"/>
      <c r="I49" s="16" t="str">
        <f t="shared" si="2"/>
        <v xml:space="preserve"> </v>
      </c>
      <c r="J49" s="17"/>
      <c r="K49" s="17"/>
      <c r="L49" s="92"/>
      <c r="M49" s="19"/>
      <c r="N49" s="25"/>
      <c r="O49" s="103" t="str">
        <f t="shared" si="3"/>
        <v xml:space="preserve"> </v>
      </c>
      <c r="P49" s="19" t="s">
        <v>316</v>
      </c>
      <c r="Q49" s="159" t="str">
        <f t="shared" si="5"/>
        <v xml:space="preserve"> </v>
      </c>
      <c r="R49" s="218" t="str">
        <f t="shared" si="4"/>
        <v xml:space="preserve"> </v>
      </c>
      <c r="S49" s="26"/>
      <c r="U49" s="27" t="s">
        <v>454</v>
      </c>
    </row>
    <row r="50" spans="1:21">
      <c r="A50" s="12"/>
      <c r="B50" s="13">
        <v>42</v>
      </c>
      <c r="C50" s="23"/>
      <c r="D50" s="24" t="str">
        <f t="shared" si="0"/>
        <v xml:space="preserve"> </v>
      </c>
      <c r="E50" s="14" t="str">
        <f t="shared" si="1"/>
        <v xml:space="preserve"> </v>
      </c>
      <c r="F50" s="15"/>
      <c r="G50" s="20"/>
      <c r="H50" s="21"/>
      <c r="I50" s="16" t="str">
        <f t="shared" si="2"/>
        <v xml:space="preserve"> </v>
      </c>
      <c r="J50" s="17"/>
      <c r="K50" s="17"/>
      <c r="L50" s="92"/>
      <c r="M50" s="19"/>
      <c r="N50" s="25"/>
      <c r="O50" s="103" t="str">
        <f t="shared" si="3"/>
        <v xml:space="preserve"> </v>
      </c>
      <c r="P50" s="19" t="s">
        <v>316</v>
      </c>
      <c r="Q50" s="159" t="str">
        <f t="shared" si="5"/>
        <v xml:space="preserve"> </v>
      </c>
      <c r="R50" s="218" t="str">
        <f t="shared" si="4"/>
        <v xml:space="preserve"> </v>
      </c>
      <c r="S50" s="26"/>
      <c r="U50" s="27" t="s">
        <v>454</v>
      </c>
    </row>
    <row r="51" spans="1:21">
      <c r="A51" s="12"/>
      <c r="B51" s="13">
        <v>43</v>
      </c>
      <c r="C51" s="23"/>
      <c r="D51" s="24" t="str">
        <f t="shared" si="0"/>
        <v xml:space="preserve"> </v>
      </c>
      <c r="E51" s="14" t="str">
        <f t="shared" si="1"/>
        <v xml:space="preserve"> </v>
      </c>
      <c r="F51" s="15"/>
      <c r="G51" s="20"/>
      <c r="H51" s="21"/>
      <c r="I51" s="16" t="str">
        <f t="shared" si="2"/>
        <v xml:space="preserve"> </v>
      </c>
      <c r="J51" s="17"/>
      <c r="K51" s="17"/>
      <c r="L51" s="92"/>
      <c r="M51" s="19"/>
      <c r="N51" s="25"/>
      <c r="O51" s="103" t="str">
        <f t="shared" si="3"/>
        <v xml:space="preserve"> </v>
      </c>
      <c r="P51" s="19" t="s">
        <v>316</v>
      </c>
      <c r="Q51" s="159" t="str">
        <f t="shared" si="5"/>
        <v xml:space="preserve"> </v>
      </c>
      <c r="R51" s="218" t="str">
        <f t="shared" si="4"/>
        <v xml:space="preserve"> </v>
      </c>
      <c r="S51" s="26"/>
      <c r="U51" s="27" t="s">
        <v>454</v>
      </c>
    </row>
    <row r="52" spans="1:21">
      <c r="A52" s="12"/>
      <c r="B52" s="13">
        <v>44</v>
      </c>
      <c r="C52" s="23"/>
      <c r="D52" s="24" t="str">
        <f t="shared" si="0"/>
        <v xml:space="preserve"> </v>
      </c>
      <c r="E52" s="14" t="str">
        <f t="shared" si="1"/>
        <v xml:space="preserve"> </v>
      </c>
      <c r="F52" s="15"/>
      <c r="G52" s="20"/>
      <c r="H52" s="21"/>
      <c r="I52" s="16" t="str">
        <f t="shared" si="2"/>
        <v xml:space="preserve"> </v>
      </c>
      <c r="J52" s="17"/>
      <c r="K52" s="17"/>
      <c r="L52" s="92"/>
      <c r="M52" s="19"/>
      <c r="N52" s="25"/>
      <c r="O52" s="103" t="str">
        <f t="shared" si="3"/>
        <v xml:space="preserve"> </v>
      </c>
      <c r="P52" s="19" t="s">
        <v>316</v>
      </c>
      <c r="Q52" s="159" t="str">
        <f t="shared" si="5"/>
        <v xml:space="preserve"> </v>
      </c>
      <c r="R52" s="218" t="str">
        <f t="shared" si="4"/>
        <v xml:space="preserve"> </v>
      </c>
      <c r="S52" s="26"/>
      <c r="U52" s="27" t="s">
        <v>454</v>
      </c>
    </row>
    <row r="53" spans="1:21">
      <c r="A53" s="12"/>
      <c r="B53" s="13">
        <v>45</v>
      </c>
      <c r="C53" s="23"/>
      <c r="D53" s="24" t="str">
        <f t="shared" si="0"/>
        <v xml:space="preserve"> </v>
      </c>
      <c r="E53" s="14" t="str">
        <f t="shared" si="1"/>
        <v xml:space="preserve"> </v>
      </c>
      <c r="F53" s="15"/>
      <c r="G53" s="20"/>
      <c r="H53" s="21"/>
      <c r="I53" s="16" t="str">
        <f t="shared" si="2"/>
        <v xml:space="preserve"> </v>
      </c>
      <c r="J53" s="17"/>
      <c r="K53" s="17"/>
      <c r="L53" s="92"/>
      <c r="M53" s="19"/>
      <c r="N53" s="25"/>
      <c r="O53" s="103" t="str">
        <f t="shared" si="3"/>
        <v xml:space="preserve"> </v>
      </c>
      <c r="P53" s="19" t="s">
        <v>316</v>
      </c>
      <c r="Q53" s="159" t="str">
        <f t="shared" si="5"/>
        <v xml:space="preserve"> </v>
      </c>
      <c r="R53" s="218" t="str">
        <f t="shared" si="4"/>
        <v xml:space="preserve"> </v>
      </c>
      <c r="S53" s="26"/>
      <c r="U53" s="27" t="s">
        <v>454</v>
      </c>
    </row>
    <row r="54" spans="1:21">
      <c r="A54" s="12"/>
      <c r="B54" s="13">
        <v>46</v>
      </c>
      <c r="C54" s="23"/>
      <c r="D54" s="24" t="str">
        <f t="shared" si="0"/>
        <v xml:space="preserve"> </v>
      </c>
      <c r="E54" s="14" t="str">
        <f t="shared" si="1"/>
        <v xml:space="preserve"> </v>
      </c>
      <c r="F54" s="15"/>
      <c r="G54" s="20"/>
      <c r="H54" s="21"/>
      <c r="I54" s="16" t="str">
        <f t="shared" si="2"/>
        <v xml:space="preserve"> </v>
      </c>
      <c r="J54" s="17"/>
      <c r="K54" s="17"/>
      <c r="L54" s="92"/>
      <c r="M54" s="28"/>
      <c r="N54" s="29"/>
      <c r="O54" s="103" t="str">
        <f t="shared" si="3"/>
        <v xml:space="preserve"> </v>
      </c>
      <c r="P54" s="19" t="s">
        <v>316</v>
      </c>
      <c r="Q54" s="159" t="str">
        <f t="shared" si="5"/>
        <v xml:space="preserve"> </v>
      </c>
      <c r="R54" s="218" t="str">
        <f t="shared" si="4"/>
        <v xml:space="preserve"> </v>
      </c>
      <c r="S54" s="26"/>
      <c r="U54" s="27" t="s">
        <v>454</v>
      </c>
    </row>
    <row r="55" spans="1:21">
      <c r="A55" s="12"/>
      <c r="B55" s="13">
        <v>47</v>
      </c>
      <c r="C55" s="23"/>
      <c r="D55" s="24" t="str">
        <f t="shared" si="0"/>
        <v xml:space="preserve"> </v>
      </c>
      <c r="E55" s="14" t="str">
        <f t="shared" si="1"/>
        <v xml:space="preserve"> </v>
      </c>
      <c r="F55" s="15"/>
      <c r="G55" s="20"/>
      <c r="H55" s="21"/>
      <c r="I55" s="16" t="str">
        <f t="shared" si="2"/>
        <v xml:space="preserve"> </v>
      </c>
      <c r="J55" s="17"/>
      <c r="K55" s="17"/>
      <c r="L55" s="92"/>
      <c r="M55" s="19"/>
      <c r="N55" s="25"/>
      <c r="O55" s="103" t="str">
        <f t="shared" si="3"/>
        <v xml:space="preserve"> </v>
      </c>
      <c r="P55" s="19" t="s">
        <v>316</v>
      </c>
      <c r="Q55" s="159" t="str">
        <f t="shared" si="5"/>
        <v xml:space="preserve"> </v>
      </c>
      <c r="R55" s="218" t="str">
        <f t="shared" si="4"/>
        <v xml:space="preserve"> </v>
      </c>
      <c r="S55" s="26"/>
      <c r="U55" s="27" t="s">
        <v>454</v>
      </c>
    </row>
    <row r="56" spans="1:21">
      <c r="A56" s="12"/>
      <c r="B56" s="13">
        <v>48</v>
      </c>
      <c r="C56" s="23"/>
      <c r="D56" s="24" t="str">
        <f t="shared" si="0"/>
        <v xml:space="preserve"> </v>
      </c>
      <c r="E56" s="14" t="str">
        <f t="shared" si="1"/>
        <v xml:space="preserve"> </v>
      </c>
      <c r="F56" s="15"/>
      <c r="G56" s="20"/>
      <c r="H56" s="21"/>
      <c r="I56" s="16" t="str">
        <f t="shared" si="2"/>
        <v xml:space="preserve"> </v>
      </c>
      <c r="J56" s="17"/>
      <c r="K56" s="17"/>
      <c r="L56" s="92"/>
      <c r="M56" s="19"/>
      <c r="N56" s="25"/>
      <c r="O56" s="103" t="str">
        <f t="shared" si="3"/>
        <v xml:space="preserve"> </v>
      </c>
      <c r="P56" s="19" t="s">
        <v>316</v>
      </c>
      <c r="Q56" s="159" t="str">
        <f t="shared" si="5"/>
        <v xml:space="preserve"> </v>
      </c>
      <c r="R56" s="218" t="str">
        <f t="shared" si="4"/>
        <v xml:space="preserve"> </v>
      </c>
      <c r="S56" s="26"/>
      <c r="U56" s="27" t="s">
        <v>454</v>
      </c>
    </row>
    <row r="57" spans="1:21">
      <c r="A57" s="12"/>
      <c r="B57" s="13">
        <v>49</v>
      </c>
      <c r="C57" s="23"/>
      <c r="D57" s="24" t="str">
        <f t="shared" si="0"/>
        <v xml:space="preserve"> </v>
      </c>
      <c r="E57" s="14" t="str">
        <f t="shared" si="1"/>
        <v xml:space="preserve"> </v>
      </c>
      <c r="F57" s="15"/>
      <c r="G57" s="20"/>
      <c r="H57" s="21"/>
      <c r="I57" s="16" t="str">
        <f t="shared" si="2"/>
        <v xml:space="preserve"> </v>
      </c>
      <c r="J57" s="17"/>
      <c r="K57" s="17"/>
      <c r="L57" s="92"/>
      <c r="M57" s="30"/>
      <c r="N57" s="25"/>
      <c r="O57" s="103" t="str">
        <f t="shared" si="3"/>
        <v xml:space="preserve"> </v>
      </c>
      <c r="P57" s="19" t="s">
        <v>316</v>
      </c>
      <c r="Q57" s="159" t="str">
        <f t="shared" si="5"/>
        <v xml:space="preserve"> </v>
      </c>
      <c r="R57" s="218" t="str">
        <f t="shared" si="4"/>
        <v xml:space="preserve"> </v>
      </c>
      <c r="S57" s="26"/>
      <c r="U57" s="27" t="s">
        <v>454</v>
      </c>
    </row>
    <row r="58" spans="1:21">
      <c r="A58" s="12"/>
      <c r="B58" s="13">
        <v>50</v>
      </c>
      <c r="C58" s="23"/>
      <c r="D58" s="24" t="str">
        <f t="shared" si="0"/>
        <v xml:space="preserve"> </v>
      </c>
      <c r="E58" s="14" t="str">
        <f t="shared" si="1"/>
        <v xml:space="preserve"> </v>
      </c>
      <c r="F58" s="15"/>
      <c r="G58" s="20"/>
      <c r="H58" s="21"/>
      <c r="I58" s="16" t="str">
        <f t="shared" si="2"/>
        <v xml:space="preserve"> </v>
      </c>
      <c r="J58" s="17"/>
      <c r="K58" s="17"/>
      <c r="L58" s="92"/>
      <c r="M58" s="19"/>
      <c r="N58" s="25"/>
      <c r="O58" s="103" t="str">
        <f t="shared" si="3"/>
        <v xml:space="preserve"> </v>
      </c>
      <c r="P58" s="19" t="s">
        <v>316</v>
      </c>
      <c r="Q58" s="159" t="str">
        <f t="shared" si="5"/>
        <v xml:space="preserve"> </v>
      </c>
      <c r="R58" s="218" t="str">
        <f t="shared" si="4"/>
        <v xml:space="preserve"> </v>
      </c>
      <c r="S58" s="26"/>
      <c r="U58" s="27" t="s">
        <v>454</v>
      </c>
    </row>
    <row r="59" spans="1:21">
      <c r="A59" s="12"/>
      <c r="B59" s="13">
        <v>51</v>
      </c>
      <c r="C59" s="23"/>
      <c r="D59" s="24" t="str">
        <f t="shared" si="0"/>
        <v xml:space="preserve"> </v>
      </c>
      <c r="E59" s="14" t="str">
        <f t="shared" si="1"/>
        <v xml:space="preserve"> </v>
      </c>
      <c r="F59" s="15"/>
      <c r="G59" s="20"/>
      <c r="H59" s="21"/>
      <c r="I59" s="16" t="str">
        <f t="shared" si="2"/>
        <v xml:space="preserve"> </v>
      </c>
      <c r="J59" s="17"/>
      <c r="K59" s="17"/>
      <c r="L59" s="92"/>
      <c r="M59" s="19"/>
      <c r="N59" s="25"/>
      <c r="O59" s="103" t="str">
        <f t="shared" si="3"/>
        <v xml:space="preserve"> </v>
      </c>
      <c r="P59" s="19" t="s">
        <v>316</v>
      </c>
      <c r="Q59" s="159" t="str">
        <f t="shared" si="5"/>
        <v xml:space="preserve"> </v>
      </c>
      <c r="R59" s="218" t="str">
        <f t="shared" si="4"/>
        <v xml:space="preserve"> </v>
      </c>
      <c r="S59" s="26"/>
      <c r="U59" s="27" t="s">
        <v>454</v>
      </c>
    </row>
    <row r="60" spans="1:21">
      <c r="A60" s="12"/>
      <c r="B60" s="13">
        <v>52</v>
      </c>
      <c r="C60" s="23"/>
      <c r="D60" s="24" t="str">
        <f t="shared" si="0"/>
        <v xml:space="preserve"> </v>
      </c>
      <c r="E60" s="14" t="str">
        <f t="shared" si="1"/>
        <v xml:space="preserve"> </v>
      </c>
      <c r="F60" s="15"/>
      <c r="G60" s="20"/>
      <c r="H60" s="21"/>
      <c r="I60" s="16" t="str">
        <f t="shared" si="2"/>
        <v xml:space="preserve"> </v>
      </c>
      <c r="J60" s="17"/>
      <c r="K60" s="17"/>
      <c r="L60" s="92"/>
      <c r="M60" s="19"/>
      <c r="N60" s="25"/>
      <c r="O60" s="103" t="str">
        <f t="shared" si="3"/>
        <v xml:space="preserve"> </v>
      </c>
      <c r="P60" s="19" t="s">
        <v>316</v>
      </c>
      <c r="Q60" s="159" t="str">
        <f t="shared" si="5"/>
        <v xml:space="preserve"> </v>
      </c>
      <c r="R60" s="218" t="str">
        <f t="shared" si="4"/>
        <v xml:space="preserve"> </v>
      </c>
      <c r="S60" s="26"/>
      <c r="U60" s="27" t="s">
        <v>454</v>
      </c>
    </row>
    <row r="61" spans="1:21">
      <c r="A61" s="12"/>
      <c r="B61" s="13">
        <v>53</v>
      </c>
      <c r="C61" s="23"/>
      <c r="D61" s="24" t="str">
        <f t="shared" si="0"/>
        <v xml:space="preserve"> </v>
      </c>
      <c r="E61" s="14" t="str">
        <f t="shared" si="1"/>
        <v xml:space="preserve"> </v>
      </c>
      <c r="F61" s="15"/>
      <c r="G61" s="20"/>
      <c r="H61" s="21"/>
      <c r="I61" s="16" t="str">
        <f t="shared" si="2"/>
        <v xml:space="preserve"> </v>
      </c>
      <c r="J61" s="17"/>
      <c r="K61" s="17"/>
      <c r="L61" s="92"/>
      <c r="M61" s="19"/>
      <c r="N61" s="25"/>
      <c r="O61" s="103" t="str">
        <f t="shared" si="3"/>
        <v xml:space="preserve"> </v>
      </c>
      <c r="P61" s="19" t="s">
        <v>316</v>
      </c>
      <c r="Q61" s="159" t="str">
        <f t="shared" si="5"/>
        <v xml:space="preserve"> </v>
      </c>
      <c r="R61" s="218" t="str">
        <f t="shared" si="4"/>
        <v xml:space="preserve"> </v>
      </c>
      <c r="S61" s="26"/>
      <c r="U61" s="27" t="s">
        <v>454</v>
      </c>
    </row>
    <row r="62" spans="1:21">
      <c r="A62" s="12"/>
      <c r="B62" s="13">
        <v>54</v>
      </c>
      <c r="C62" s="23"/>
      <c r="D62" s="24" t="str">
        <f t="shared" si="0"/>
        <v xml:space="preserve"> </v>
      </c>
      <c r="E62" s="14" t="str">
        <f t="shared" si="1"/>
        <v xml:space="preserve"> </v>
      </c>
      <c r="F62" s="15"/>
      <c r="G62" s="20"/>
      <c r="H62" s="21"/>
      <c r="I62" s="16" t="str">
        <f t="shared" si="2"/>
        <v xml:space="preserve"> </v>
      </c>
      <c r="J62" s="17"/>
      <c r="K62" s="17"/>
      <c r="L62" s="92"/>
      <c r="M62" s="19"/>
      <c r="N62" s="25"/>
      <c r="O62" s="103" t="str">
        <f t="shared" si="3"/>
        <v xml:space="preserve"> </v>
      </c>
      <c r="P62" s="19" t="s">
        <v>316</v>
      </c>
      <c r="Q62" s="159" t="str">
        <f t="shared" si="5"/>
        <v xml:space="preserve"> </v>
      </c>
      <c r="R62" s="218" t="str">
        <f t="shared" si="4"/>
        <v xml:space="preserve"> </v>
      </c>
      <c r="S62" s="26"/>
      <c r="U62" s="27" t="s">
        <v>454</v>
      </c>
    </row>
    <row r="63" spans="1:21">
      <c r="A63" s="12"/>
      <c r="B63" s="13">
        <v>55</v>
      </c>
      <c r="C63" s="23"/>
      <c r="D63" s="24" t="str">
        <f t="shared" si="0"/>
        <v xml:space="preserve"> </v>
      </c>
      <c r="E63" s="14" t="str">
        <f t="shared" si="1"/>
        <v xml:space="preserve"> </v>
      </c>
      <c r="F63" s="15"/>
      <c r="G63" s="20"/>
      <c r="H63" s="21"/>
      <c r="I63" s="16" t="str">
        <f t="shared" si="2"/>
        <v xml:space="preserve"> </v>
      </c>
      <c r="J63" s="17"/>
      <c r="K63" s="17"/>
      <c r="L63" s="92"/>
      <c r="M63" s="19"/>
      <c r="N63" s="25"/>
      <c r="O63" s="103" t="str">
        <f t="shared" si="3"/>
        <v xml:space="preserve"> </v>
      </c>
      <c r="P63" s="19" t="s">
        <v>316</v>
      </c>
      <c r="Q63" s="159" t="str">
        <f t="shared" si="5"/>
        <v xml:space="preserve"> </v>
      </c>
      <c r="R63" s="218" t="str">
        <f t="shared" si="4"/>
        <v xml:space="preserve"> </v>
      </c>
      <c r="S63" s="26"/>
      <c r="U63" s="27" t="s">
        <v>454</v>
      </c>
    </row>
    <row r="64" spans="1:21">
      <c r="A64" s="12"/>
      <c r="B64" s="13">
        <v>56</v>
      </c>
      <c r="C64" s="23"/>
      <c r="D64" s="24" t="str">
        <f t="shared" si="0"/>
        <v xml:space="preserve"> </v>
      </c>
      <c r="E64" s="14" t="str">
        <f t="shared" si="1"/>
        <v xml:space="preserve"> </v>
      </c>
      <c r="F64" s="15"/>
      <c r="G64" s="20"/>
      <c r="H64" s="21"/>
      <c r="I64" s="16" t="str">
        <f t="shared" si="2"/>
        <v xml:space="preserve"> </v>
      </c>
      <c r="J64" s="17"/>
      <c r="K64" s="17"/>
      <c r="L64" s="92"/>
      <c r="M64" s="19"/>
      <c r="N64" s="25"/>
      <c r="O64" s="103" t="str">
        <f t="shared" si="3"/>
        <v xml:space="preserve"> </v>
      </c>
      <c r="P64" s="19" t="s">
        <v>316</v>
      </c>
      <c r="Q64" s="159" t="str">
        <f t="shared" si="5"/>
        <v xml:space="preserve"> </v>
      </c>
      <c r="R64" s="218" t="str">
        <f t="shared" si="4"/>
        <v xml:space="preserve"> </v>
      </c>
      <c r="S64" s="26"/>
      <c r="U64" s="27" t="s">
        <v>454</v>
      </c>
    </row>
    <row r="65" spans="1:21">
      <c r="A65" s="12"/>
      <c r="B65" s="13">
        <v>57</v>
      </c>
      <c r="C65" s="23"/>
      <c r="D65" s="24" t="str">
        <f t="shared" ref="D65:D128" si="6">IFERROR(VLOOKUP(C65,DATOS,4,FALSE)," ")</f>
        <v xml:space="preserve"> </v>
      </c>
      <c r="E65" s="14" t="str">
        <f t="shared" ref="E65:E128" si="7">IFERROR(VLOOKUP(C65,DATOS,3,FALSE)," ")</f>
        <v xml:space="preserve"> </v>
      </c>
      <c r="F65" s="15"/>
      <c r="G65" s="20"/>
      <c r="H65" s="21"/>
      <c r="I65" s="16" t="str">
        <f t="shared" ref="I65:I128" si="8">IFERROR(VLOOKUP(C65,DATOS,5,FALSE)," ")</f>
        <v xml:space="preserve"> </v>
      </c>
      <c r="J65" s="17"/>
      <c r="K65" s="17"/>
      <c r="L65" s="92"/>
      <c r="M65" s="19"/>
      <c r="N65" s="25"/>
      <c r="O65" s="103" t="str">
        <f t="shared" si="3"/>
        <v xml:space="preserve"> </v>
      </c>
      <c r="P65" s="19" t="s">
        <v>316</v>
      </c>
      <c r="Q65" s="159" t="str">
        <f t="shared" ref="Q65:Q128" si="9">IFERROR(VLOOKUP(C65,DATOS,10,FALSE)," ")</f>
        <v xml:space="preserve"> </v>
      </c>
      <c r="R65" s="218" t="str">
        <f t="shared" si="4"/>
        <v xml:space="preserve"> </v>
      </c>
      <c r="S65" s="26"/>
      <c r="U65" s="27" t="s">
        <v>454</v>
      </c>
    </row>
    <row r="66" spans="1:21">
      <c r="A66" s="12"/>
      <c r="B66" s="13">
        <v>58</v>
      </c>
      <c r="C66" s="23"/>
      <c r="D66" s="24" t="str">
        <f t="shared" si="6"/>
        <v xml:space="preserve"> </v>
      </c>
      <c r="E66" s="14" t="str">
        <f t="shared" si="7"/>
        <v xml:space="preserve"> </v>
      </c>
      <c r="F66" s="15"/>
      <c r="G66" s="20"/>
      <c r="H66" s="21"/>
      <c r="I66" s="16" t="str">
        <f t="shared" si="8"/>
        <v xml:space="preserve"> </v>
      </c>
      <c r="J66" s="17"/>
      <c r="K66" s="17"/>
      <c r="L66" s="92"/>
      <c r="M66" s="19"/>
      <c r="N66" s="25"/>
      <c r="O66" s="103" t="str">
        <f t="shared" si="3"/>
        <v xml:space="preserve"> </v>
      </c>
      <c r="P66" s="19" t="s">
        <v>316</v>
      </c>
      <c r="Q66" s="159" t="str">
        <f t="shared" si="9"/>
        <v xml:space="preserve"> </v>
      </c>
      <c r="R66" s="218" t="str">
        <f t="shared" si="4"/>
        <v xml:space="preserve"> </v>
      </c>
      <c r="S66" s="26"/>
      <c r="U66" s="27" t="s">
        <v>454</v>
      </c>
    </row>
    <row r="67" spans="1:21">
      <c r="A67" s="12"/>
      <c r="B67" s="13">
        <v>59</v>
      </c>
      <c r="C67" s="23"/>
      <c r="D67" s="24" t="str">
        <f t="shared" si="6"/>
        <v xml:space="preserve"> </v>
      </c>
      <c r="E67" s="14" t="str">
        <f t="shared" si="7"/>
        <v xml:space="preserve"> </v>
      </c>
      <c r="F67" s="15"/>
      <c r="G67" s="20"/>
      <c r="H67" s="21"/>
      <c r="I67" s="16" t="str">
        <f t="shared" si="8"/>
        <v xml:space="preserve"> </v>
      </c>
      <c r="J67" s="17"/>
      <c r="K67" s="17"/>
      <c r="L67" s="92"/>
      <c r="M67" s="19"/>
      <c r="N67" s="25"/>
      <c r="O67" s="103" t="str">
        <f t="shared" si="3"/>
        <v xml:space="preserve"> </v>
      </c>
      <c r="P67" s="19" t="s">
        <v>316</v>
      </c>
      <c r="Q67" s="159" t="str">
        <f t="shared" si="9"/>
        <v xml:space="preserve"> </v>
      </c>
      <c r="R67" s="218" t="str">
        <f t="shared" ref="R67:R130" si="10">IFERROR(H67/Q67*100," ")</f>
        <v xml:space="preserve"> </v>
      </c>
      <c r="S67" s="26"/>
      <c r="U67" s="27" t="s">
        <v>454</v>
      </c>
    </row>
    <row r="68" spans="1:21">
      <c r="A68" s="12"/>
      <c r="B68" s="13">
        <v>60</v>
      </c>
      <c r="C68" s="23"/>
      <c r="D68" s="24" t="str">
        <f t="shared" si="6"/>
        <v xml:space="preserve"> </v>
      </c>
      <c r="E68" s="14" t="str">
        <f t="shared" si="7"/>
        <v xml:space="preserve"> </v>
      </c>
      <c r="F68" s="15"/>
      <c r="G68" s="20"/>
      <c r="H68" s="21"/>
      <c r="I68" s="16" t="str">
        <f t="shared" si="8"/>
        <v xml:space="preserve"> </v>
      </c>
      <c r="J68" s="17"/>
      <c r="K68" s="17"/>
      <c r="L68" s="92"/>
      <c r="M68" s="19"/>
      <c r="N68" s="25"/>
      <c r="O68" s="103" t="str">
        <f t="shared" si="3"/>
        <v xml:space="preserve"> </v>
      </c>
      <c r="P68" s="19" t="s">
        <v>316</v>
      </c>
      <c r="Q68" s="159" t="str">
        <f t="shared" si="9"/>
        <v xml:space="preserve"> </v>
      </c>
      <c r="R68" s="218" t="str">
        <f t="shared" si="10"/>
        <v xml:space="preserve"> </v>
      </c>
      <c r="S68" s="26"/>
      <c r="U68" s="27" t="s">
        <v>454</v>
      </c>
    </row>
    <row r="69" spans="1:21">
      <c r="A69" s="12"/>
      <c r="B69" s="13">
        <v>61</v>
      </c>
      <c r="C69" s="23"/>
      <c r="D69" s="24" t="str">
        <f t="shared" si="6"/>
        <v xml:space="preserve"> </v>
      </c>
      <c r="E69" s="14" t="str">
        <f t="shared" si="7"/>
        <v xml:space="preserve"> </v>
      </c>
      <c r="F69" s="15"/>
      <c r="G69" s="20"/>
      <c r="H69" s="21"/>
      <c r="I69" s="16" t="str">
        <f t="shared" si="8"/>
        <v xml:space="preserve"> </v>
      </c>
      <c r="J69" s="17"/>
      <c r="K69" s="17"/>
      <c r="L69" s="92"/>
      <c r="M69" s="19"/>
      <c r="N69" s="25"/>
      <c r="O69" s="103" t="str">
        <f t="shared" si="3"/>
        <v xml:space="preserve"> </v>
      </c>
      <c r="P69" s="19" t="s">
        <v>316</v>
      </c>
      <c r="Q69" s="159" t="str">
        <f t="shared" si="9"/>
        <v xml:space="preserve"> </v>
      </c>
      <c r="R69" s="218" t="str">
        <f t="shared" si="10"/>
        <v xml:space="preserve"> </v>
      </c>
      <c r="S69" s="26"/>
      <c r="U69" s="27" t="s">
        <v>454</v>
      </c>
    </row>
    <row r="70" spans="1:21">
      <c r="A70" s="12"/>
      <c r="B70" s="13">
        <v>62</v>
      </c>
      <c r="C70" s="23"/>
      <c r="D70" s="24" t="str">
        <f t="shared" si="6"/>
        <v xml:space="preserve"> </v>
      </c>
      <c r="E70" s="14" t="str">
        <f t="shared" si="7"/>
        <v xml:space="preserve"> </v>
      </c>
      <c r="F70" s="15"/>
      <c r="G70" s="20"/>
      <c r="H70" s="21"/>
      <c r="I70" s="16" t="str">
        <f t="shared" si="8"/>
        <v xml:space="preserve"> </v>
      </c>
      <c r="J70" s="17"/>
      <c r="K70" s="17"/>
      <c r="L70" s="92"/>
      <c r="M70" s="31"/>
      <c r="N70" s="25"/>
      <c r="O70" s="103" t="str">
        <f t="shared" si="3"/>
        <v xml:space="preserve"> </v>
      </c>
      <c r="P70" s="19" t="s">
        <v>316</v>
      </c>
      <c r="Q70" s="159" t="str">
        <f t="shared" si="9"/>
        <v xml:space="preserve"> </v>
      </c>
      <c r="R70" s="218" t="str">
        <f t="shared" si="10"/>
        <v xml:space="preserve"> </v>
      </c>
      <c r="S70" s="26"/>
      <c r="U70" s="27" t="s">
        <v>454</v>
      </c>
    </row>
    <row r="71" spans="1:21">
      <c r="A71" s="12"/>
      <c r="B71" s="13">
        <v>63</v>
      </c>
      <c r="C71" s="23"/>
      <c r="D71" s="24" t="str">
        <f t="shared" si="6"/>
        <v xml:space="preserve"> </v>
      </c>
      <c r="E71" s="14" t="str">
        <f t="shared" si="7"/>
        <v xml:space="preserve"> </v>
      </c>
      <c r="F71" s="15"/>
      <c r="G71" s="20"/>
      <c r="H71" s="21"/>
      <c r="I71" s="16" t="str">
        <f t="shared" si="8"/>
        <v xml:space="preserve"> </v>
      </c>
      <c r="J71" s="17"/>
      <c r="K71" s="17"/>
      <c r="L71" s="92"/>
      <c r="M71" s="19"/>
      <c r="N71" s="25"/>
      <c r="O71" s="103" t="str">
        <f t="shared" si="3"/>
        <v xml:space="preserve"> </v>
      </c>
      <c r="P71" s="19" t="s">
        <v>316</v>
      </c>
      <c r="Q71" s="159" t="str">
        <f t="shared" si="9"/>
        <v xml:space="preserve"> </v>
      </c>
      <c r="R71" s="218" t="str">
        <f t="shared" si="10"/>
        <v xml:space="preserve"> </v>
      </c>
      <c r="S71" s="26"/>
      <c r="U71" s="27" t="s">
        <v>454</v>
      </c>
    </row>
    <row r="72" spans="1:21">
      <c r="A72" s="12"/>
      <c r="B72" s="13">
        <v>64</v>
      </c>
      <c r="C72" s="23"/>
      <c r="D72" s="24" t="str">
        <f t="shared" si="6"/>
        <v xml:space="preserve"> </v>
      </c>
      <c r="E72" s="14" t="str">
        <f t="shared" si="7"/>
        <v xml:space="preserve"> </v>
      </c>
      <c r="F72" s="15"/>
      <c r="G72" s="20"/>
      <c r="H72" s="21"/>
      <c r="I72" s="16" t="str">
        <f t="shared" si="8"/>
        <v xml:space="preserve"> </v>
      </c>
      <c r="J72" s="17"/>
      <c r="K72" s="17"/>
      <c r="L72" s="92"/>
      <c r="M72" s="19"/>
      <c r="N72" s="25"/>
      <c r="O72" s="103" t="str">
        <f t="shared" si="3"/>
        <v xml:space="preserve"> </v>
      </c>
      <c r="P72" s="19" t="s">
        <v>316</v>
      </c>
      <c r="Q72" s="159" t="str">
        <f t="shared" si="9"/>
        <v xml:space="preserve"> </v>
      </c>
      <c r="R72" s="218" t="str">
        <f t="shared" si="10"/>
        <v xml:space="preserve"> </v>
      </c>
      <c r="S72" s="26"/>
      <c r="U72" s="27" t="s">
        <v>454</v>
      </c>
    </row>
    <row r="73" spans="1:21">
      <c r="A73" s="12"/>
      <c r="B73" s="13">
        <v>65</v>
      </c>
      <c r="C73" s="23"/>
      <c r="D73" s="24" t="str">
        <f t="shared" si="6"/>
        <v xml:space="preserve"> </v>
      </c>
      <c r="E73" s="14" t="str">
        <f t="shared" si="7"/>
        <v xml:space="preserve"> </v>
      </c>
      <c r="F73" s="15"/>
      <c r="G73" s="20"/>
      <c r="H73" s="21"/>
      <c r="I73" s="16" t="str">
        <f t="shared" si="8"/>
        <v xml:space="preserve"> </v>
      </c>
      <c r="J73" s="17"/>
      <c r="K73" s="17"/>
      <c r="L73" s="92"/>
      <c r="M73" s="32"/>
      <c r="N73" s="25"/>
      <c r="O73" s="103" t="str">
        <f t="shared" ref="O73:O136" si="11">IFERROR(VLOOKUP(C73,DATOS,16,FALSE)," ")</f>
        <v xml:space="preserve"> </v>
      </c>
      <c r="P73" s="19" t="s">
        <v>316</v>
      </c>
      <c r="Q73" s="159" t="str">
        <f t="shared" si="9"/>
        <v xml:space="preserve"> </v>
      </c>
      <c r="R73" s="218" t="str">
        <f t="shared" si="10"/>
        <v xml:space="preserve"> </v>
      </c>
      <c r="S73" s="26"/>
      <c r="U73" s="27" t="s">
        <v>454</v>
      </c>
    </row>
    <row r="74" spans="1:21">
      <c r="A74" s="12"/>
      <c r="B74" s="13">
        <v>66</v>
      </c>
      <c r="C74" s="23"/>
      <c r="D74" s="24" t="str">
        <f t="shared" si="6"/>
        <v xml:space="preserve"> </v>
      </c>
      <c r="E74" s="14" t="str">
        <f t="shared" si="7"/>
        <v xml:space="preserve"> </v>
      </c>
      <c r="F74" s="15"/>
      <c r="G74" s="20"/>
      <c r="H74" s="21"/>
      <c r="I74" s="16" t="str">
        <f t="shared" si="8"/>
        <v xml:space="preserve"> </v>
      </c>
      <c r="J74" s="17"/>
      <c r="K74" s="17"/>
      <c r="L74" s="92"/>
      <c r="M74" s="31"/>
      <c r="N74" s="25"/>
      <c r="O74" s="103" t="str">
        <f t="shared" si="11"/>
        <v xml:space="preserve"> </v>
      </c>
      <c r="P74" s="19" t="s">
        <v>316</v>
      </c>
      <c r="Q74" s="159" t="str">
        <f t="shared" si="9"/>
        <v xml:space="preserve"> </v>
      </c>
      <c r="R74" s="218" t="str">
        <f t="shared" si="10"/>
        <v xml:space="preserve"> </v>
      </c>
      <c r="S74" s="26"/>
      <c r="U74" s="27" t="s">
        <v>454</v>
      </c>
    </row>
    <row r="75" spans="1:21">
      <c r="A75" s="12"/>
      <c r="B75" s="13">
        <v>67</v>
      </c>
      <c r="C75" s="23"/>
      <c r="D75" s="24" t="str">
        <f t="shared" si="6"/>
        <v xml:space="preserve"> </v>
      </c>
      <c r="E75" s="14" t="str">
        <f t="shared" si="7"/>
        <v xml:space="preserve"> </v>
      </c>
      <c r="F75" s="15"/>
      <c r="G75" s="18"/>
      <c r="H75" s="286"/>
      <c r="I75" s="16" t="str">
        <f t="shared" si="8"/>
        <v xml:space="preserve"> </v>
      </c>
      <c r="J75" s="17"/>
      <c r="K75" s="17"/>
      <c r="L75" s="92"/>
      <c r="M75" s="19"/>
      <c r="N75" s="25"/>
      <c r="O75" s="103" t="str">
        <f t="shared" si="11"/>
        <v xml:space="preserve"> </v>
      </c>
      <c r="P75" s="19" t="s">
        <v>316</v>
      </c>
      <c r="Q75" s="159" t="str">
        <f t="shared" si="9"/>
        <v xml:space="preserve"> </v>
      </c>
      <c r="R75" s="218" t="str">
        <f t="shared" si="10"/>
        <v xml:space="preserve"> </v>
      </c>
      <c r="S75" s="26"/>
      <c r="U75" s="27" t="s">
        <v>454</v>
      </c>
    </row>
    <row r="76" spans="1:21">
      <c r="A76" s="12"/>
      <c r="B76" s="13">
        <v>68</v>
      </c>
      <c r="C76" s="23"/>
      <c r="D76" s="24" t="str">
        <f t="shared" si="6"/>
        <v xml:space="preserve"> </v>
      </c>
      <c r="E76" s="14" t="str">
        <f t="shared" si="7"/>
        <v xml:space="preserve"> </v>
      </c>
      <c r="F76" s="15"/>
      <c r="G76" s="20"/>
      <c r="H76" s="21"/>
      <c r="I76" s="16" t="str">
        <f t="shared" si="8"/>
        <v xml:space="preserve"> </v>
      </c>
      <c r="J76" s="17"/>
      <c r="K76" s="17"/>
      <c r="L76" s="92"/>
      <c r="M76" s="19"/>
      <c r="N76" s="25"/>
      <c r="O76" s="103" t="str">
        <f t="shared" si="11"/>
        <v xml:space="preserve"> </v>
      </c>
      <c r="P76" s="19" t="s">
        <v>316</v>
      </c>
      <c r="Q76" s="159" t="str">
        <f t="shared" si="9"/>
        <v xml:space="preserve"> </v>
      </c>
      <c r="R76" s="218" t="str">
        <f t="shared" si="10"/>
        <v xml:space="preserve"> </v>
      </c>
      <c r="S76" s="26"/>
      <c r="U76" s="27" t="s">
        <v>454</v>
      </c>
    </row>
    <row r="77" spans="1:21">
      <c r="A77" s="12"/>
      <c r="B77" s="13">
        <v>69</v>
      </c>
      <c r="C77" s="23"/>
      <c r="D77" s="24" t="str">
        <f t="shared" si="6"/>
        <v xml:space="preserve"> </v>
      </c>
      <c r="E77" s="14" t="str">
        <f t="shared" si="7"/>
        <v xml:space="preserve"> </v>
      </c>
      <c r="F77" s="15"/>
      <c r="G77" s="20"/>
      <c r="H77" s="21"/>
      <c r="I77" s="16" t="str">
        <f t="shared" si="8"/>
        <v xml:space="preserve"> </v>
      </c>
      <c r="J77" s="17"/>
      <c r="K77" s="17"/>
      <c r="L77" s="92"/>
      <c r="M77" s="19"/>
      <c r="N77" s="25"/>
      <c r="O77" s="103" t="str">
        <f t="shared" si="11"/>
        <v xml:space="preserve"> </v>
      </c>
      <c r="P77" s="19" t="s">
        <v>316</v>
      </c>
      <c r="Q77" s="159" t="str">
        <f t="shared" si="9"/>
        <v xml:space="preserve"> </v>
      </c>
      <c r="R77" s="218" t="str">
        <f t="shared" si="10"/>
        <v xml:space="preserve"> </v>
      </c>
      <c r="S77" s="26"/>
      <c r="U77" s="27" t="s">
        <v>454</v>
      </c>
    </row>
    <row r="78" spans="1:21">
      <c r="A78" s="12"/>
      <c r="B78" s="13">
        <v>70</v>
      </c>
      <c r="C78" s="23"/>
      <c r="D78" s="24" t="str">
        <f t="shared" si="6"/>
        <v xml:space="preserve"> </v>
      </c>
      <c r="E78" s="14" t="str">
        <f t="shared" si="7"/>
        <v xml:space="preserve"> </v>
      </c>
      <c r="F78" s="15"/>
      <c r="G78" s="20"/>
      <c r="H78" s="21"/>
      <c r="I78" s="16" t="str">
        <f t="shared" si="8"/>
        <v xml:space="preserve"> </v>
      </c>
      <c r="J78" s="17"/>
      <c r="K78" s="17"/>
      <c r="L78" s="92"/>
      <c r="M78" s="19"/>
      <c r="N78" s="25"/>
      <c r="O78" s="103" t="str">
        <f t="shared" si="11"/>
        <v xml:space="preserve"> </v>
      </c>
      <c r="P78" s="19" t="s">
        <v>316</v>
      </c>
      <c r="Q78" s="159" t="str">
        <f t="shared" si="9"/>
        <v xml:space="preserve"> </v>
      </c>
      <c r="R78" s="218" t="str">
        <f t="shared" si="10"/>
        <v xml:space="preserve"> </v>
      </c>
      <c r="S78" s="26"/>
      <c r="U78" s="27" t="s">
        <v>454</v>
      </c>
    </row>
    <row r="79" spans="1:21">
      <c r="A79" s="12"/>
      <c r="B79" s="13">
        <v>71</v>
      </c>
      <c r="C79" s="23"/>
      <c r="D79" s="24" t="str">
        <f t="shared" si="6"/>
        <v xml:space="preserve"> </v>
      </c>
      <c r="E79" s="14" t="str">
        <f t="shared" si="7"/>
        <v xml:space="preserve"> </v>
      </c>
      <c r="F79" s="15"/>
      <c r="G79" s="20"/>
      <c r="H79" s="21"/>
      <c r="I79" s="16" t="str">
        <f t="shared" si="8"/>
        <v xml:space="preserve"> </v>
      </c>
      <c r="J79" s="17"/>
      <c r="K79" s="17"/>
      <c r="L79" s="92"/>
      <c r="M79" s="19"/>
      <c r="N79" s="25"/>
      <c r="O79" s="103" t="str">
        <f t="shared" si="11"/>
        <v xml:space="preserve"> </v>
      </c>
      <c r="P79" s="19" t="s">
        <v>316</v>
      </c>
      <c r="Q79" s="159" t="str">
        <f t="shared" si="9"/>
        <v xml:space="preserve"> </v>
      </c>
      <c r="R79" s="218" t="str">
        <f t="shared" si="10"/>
        <v xml:space="preserve"> </v>
      </c>
      <c r="S79" s="26"/>
      <c r="U79" s="27" t="s">
        <v>454</v>
      </c>
    </row>
    <row r="80" spans="1:21">
      <c r="A80" s="12"/>
      <c r="B80" s="13">
        <v>72</v>
      </c>
      <c r="C80" s="23"/>
      <c r="D80" s="24" t="str">
        <f t="shared" si="6"/>
        <v xml:space="preserve"> </v>
      </c>
      <c r="E80" s="14" t="str">
        <f t="shared" si="7"/>
        <v xml:space="preserve"> </v>
      </c>
      <c r="F80" s="15"/>
      <c r="G80" s="20"/>
      <c r="H80" s="21"/>
      <c r="I80" s="16" t="str">
        <f t="shared" si="8"/>
        <v xml:space="preserve"> </v>
      </c>
      <c r="J80" s="17"/>
      <c r="K80" s="17"/>
      <c r="L80" s="92"/>
      <c r="M80" s="19"/>
      <c r="N80" s="25"/>
      <c r="O80" s="103" t="str">
        <f t="shared" si="11"/>
        <v xml:space="preserve"> </v>
      </c>
      <c r="P80" s="19" t="s">
        <v>316</v>
      </c>
      <c r="Q80" s="159" t="str">
        <f t="shared" si="9"/>
        <v xml:space="preserve"> </v>
      </c>
      <c r="R80" s="218" t="str">
        <f t="shared" si="10"/>
        <v xml:space="preserve"> </v>
      </c>
      <c r="S80" s="26"/>
      <c r="U80" s="27" t="s">
        <v>454</v>
      </c>
    </row>
    <row r="81" spans="1:21">
      <c r="A81" s="12"/>
      <c r="B81" s="13">
        <v>73</v>
      </c>
      <c r="C81" s="23"/>
      <c r="D81" s="24" t="str">
        <f t="shared" si="6"/>
        <v xml:space="preserve"> </v>
      </c>
      <c r="E81" s="14" t="str">
        <f t="shared" si="7"/>
        <v xml:space="preserve"> </v>
      </c>
      <c r="F81" s="15"/>
      <c r="G81" s="20"/>
      <c r="H81" s="21"/>
      <c r="I81" s="16" t="str">
        <f t="shared" si="8"/>
        <v xml:space="preserve"> </v>
      </c>
      <c r="J81" s="17"/>
      <c r="K81" s="17"/>
      <c r="L81" s="92"/>
      <c r="M81" s="19"/>
      <c r="N81" s="25"/>
      <c r="O81" s="103" t="str">
        <f t="shared" si="11"/>
        <v xml:space="preserve"> </v>
      </c>
      <c r="P81" s="19" t="s">
        <v>316</v>
      </c>
      <c r="Q81" s="159" t="str">
        <f t="shared" si="9"/>
        <v xml:space="preserve"> </v>
      </c>
      <c r="R81" s="218" t="str">
        <f t="shared" si="10"/>
        <v xml:space="preserve"> </v>
      </c>
      <c r="S81" s="26"/>
      <c r="U81" s="27" t="s">
        <v>454</v>
      </c>
    </row>
    <row r="82" spans="1:21">
      <c r="A82" s="12"/>
      <c r="B82" s="13">
        <v>74</v>
      </c>
      <c r="C82" s="23"/>
      <c r="D82" s="24" t="str">
        <f t="shared" si="6"/>
        <v xml:space="preserve"> </v>
      </c>
      <c r="E82" s="14" t="str">
        <f t="shared" si="7"/>
        <v xml:space="preserve"> </v>
      </c>
      <c r="F82" s="15"/>
      <c r="G82" s="20"/>
      <c r="H82" s="21"/>
      <c r="I82" s="16" t="str">
        <f t="shared" si="8"/>
        <v xml:space="preserve"> </v>
      </c>
      <c r="J82" s="17"/>
      <c r="K82" s="17"/>
      <c r="L82" s="92"/>
      <c r="M82" s="19"/>
      <c r="N82" s="25"/>
      <c r="O82" s="103" t="str">
        <f t="shared" si="11"/>
        <v xml:space="preserve"> </v>
      </c>
      <c r="P82" s="19" t="s">
        <v>316</v>
      </c>
      <c r="Q82" s="159" t="str">
        <f t="shared" si="9"/>
        <v xml:space="preserve"> </v>
      </c>
      <c r="R82" s="218" t="str">
        <f t="shared" si="10"/>
        <v xml:space="preserve"> </v>
      </c>
      <c r="S82" s="26"/>
      <c r="U82" s="27" t="s">
        <v>454</v>
      </c>
    </row>
    <row r="83" spans="1:21">
      <c r="A83" s="12"/>
      <c r="B83" s="13">
        <v>75</v>
      </c>
      <c r="C83" s="23"/>
      <c r="D83" s="24" t="str">
        <f t="shared" si="6"/>
        <v xml:space="preserve"> </v>
      </c>
      <c r="E83" s="14" t="str">
        <f t="shared" si="7"/>
        <v xml:space="preserve"> </v>
      </c>
      <c r="F83" s="15"/>
      <c r="G83" s="20"/>
      <c r="H83" s="21"/>
      <c r="I83" s="16" t="str">
        <f t="shared" si="8"/>
        <v xml:space="preserve"> </v>
      </c>
      <c r="J83" s="17"/>
      <c r="K83" s="17"/>
      <c r="L83" s="92"/>
      <c r="M83" s="19"/>
      <c r="N83" s="25"/>
      <c r="O83" s="103" t="str">
        <f t="shared" si="11"/>
        <v xml:space="preserve"> </v>
      </c>
      <c r="P83" s="19" t="s">
        <v>316</v>
      </c>
      <c r="Q83" s="159" t="str">
        <f t="shared" si="9"/>
        <v xml:space="preserve"> </v>
      </c>
      <c r="R83" s="218" t="str">
        <f t="shared" si="10"/>
        <v xml:space="preserve"> </v>
      </c>
      <c r="S83" s="26"/>
      <c r="U83" s="27" t="s">
        <v>454</v>
      </c>
    </row>
    <row r="84" spans="1:21">
      <c r="A84" s="12"/>
      <c r="B84" s="13">
        <v>76</v>
      </c>
      <c r="C84" s="23"/>
      <c r="D84" s="24" t="str">
        <f t="shared" si="6"/>
        <v xml:space="preserve"> </v>
      </c>
      <c r="E84" s="14" t="str">
        <f t="shared" si="7"/>
        <v xml:space="preserve"> </v>
      </c>
      <c r="F84" s="15"/>
      <c r="G84" s="20"/>
      <c r="H84" s="21"/>
      <c r="I84" s="16" t="str">
        <f t="shared" si="8"/>
        <v xml:space="preserve"> </v>
      </c>
      <c r="J84" s="17"/>
      <c r="K84" s="17"/>
      <c r="L84" s="92"/>
      <c r="M84" s="19"/>
      <c r="N84" s="25"/>
      <c r="O84" s="103" t="str">
        <f t="shared" si="11"/>
        <v xml:space="preserve"> </v>
      </c>
      <c r="P84" s="19" t="s">
        <v>316</v>
      </c>
      <c r="Q84" s="159" t="str">
        <f t="shared" si="9"/>
        <v xml:space="preserve"> </v>
      </c>
      <c r="R84" s="218" t="str">
        <f t="shared" si="10"/>
        <v xml:space="preserve"> </v>
      </c>
      <c r="S84" s="26"/>
      <c r="U84" s="27" t="s">
        <v>454</v>
      </c>
    </row>
    <row r="85" spans="1:21">
      <c r="A85" s="12"/>
      <c r="B85" s="13">
        <v>77</v>
      </c>
      <c r="C85" s="23"/>
      <c r="D85" s="24" t="str">
        <f t="shared" si="6"/>
        <v xml:space="preserve"> </v>
      </c>
      <c r="E85" s="14" t="str">
        <f t="shared" si="7"/>
        <v xml:space="preserve"> </v>
      </c>
      <c r="F85" s="15"/>
      <c r="G85" s="20"/>
      <c r="H85" s="21"/>
      <c r="I85" s="16" t="str">
        <f t="shared" si="8"/>
        <v xml:space="preserve"> </v>
      </c>
      <c r="J85" s="17"/>
      <c r="K85" s="17"/>
      <c r="L85" s="92"/>
      <c r="M85" s="19"/>
      <c r="N85" s="25"/>
      <c r="O85" s="103" t="str">
        <f t="shared" si="11"/>
        <v xml:space="preserve"> </v>
      </c>
      <c r="P85" s="19" t="s">
        <v>316</v>
      </c>
      <c r="Q85" s="159" t="str">
        <f t="shared" si="9"/>
        <v xml:space="preserve"> </v>
      </c>
      <c r="R85" s="218" t="str">
        <f t="shared" si="10"/>
        <v xml:space="preserve"> </v>
      </c>
      <c r="S85" s="26"/>
      <c r="U85" s="27" t="s">
        <v>454</v>
      </c>
    </row>
    <row r="86" spans="1:21">
      <c r="A86" s="12"/>
      <c r="B86" s="13">
        <v>78</v>
      </c>
      <c r="C86" s="23"/>
      <c r="D86" s="24" t="str">
        <f t="shared" si="6"/>
        <v xml:space="preserve"> </v>
      </c>
      <c r="E86" s="14" t="str">
        <f t="shared" si="7"/>
        <v xml:space="preserve"> </v>
      </c>
      <c r="F86" s="15"/>
      <c r="G86" s="20"/>
      <c r="H86" s="21"/>
      <c r="I86" s="16" t="str">
        <f t="shared" si="8"/>
        <v xml:space="preserve"> </v>
      </c>
      <c r="J86" s="17"/>
      <c r="K86" s="17"/>
      <c r="L86" s="92"/>
      <c r="M86" s="19"/>
      <c r="N86" s="25"/>
      <c r="O86" s="103" t="str">
        <f t="shared" si="11"/>
        <v xml:space="preserve"> </v>
      </c>
      <c r="P86" s="19" t="s">
        <v>316</v>
      </c>
      <c r="Q86" s="159" t="str">
        <f t="shared" si="9"/>
        <v xml:space="preserve"> </v>
      </c>
      <c r="R86" s="218" t="str">
        <f t="shared" si="10"/>
        <v xml:space="preserve"> </v>
      </c>
      <c r="S86" s="26"/>
      <c r="U86" s="27" t="s">
        <v>454</v>
      </c>
    </row>
    <row r="87" spans="1:21">
      <c r="A87" s="12"/>
      <c r="B87" s="13">
        <v>79</v>
      </c>
      <c r="C87" s="23"/>
      <c r="D87" s="24" t="str">
        <f t="shared" si="6"/>
        <v xml:space="preserve"> </v>
      </c>
      <c r="E87" s="14" t="str">
        <f t="shared" si="7"/>
        <v xml:space="preserve"> </v>
      </c>
      <c r="F87" s="15"/>
      <c r="G87" s="20"/>
      <c r="H87" s="21"/>
      <c r="I87" s="16" t="str">
        <f t="shared" si="8"/>
        <v xml:space="preserve"> </v>
      </c>
      <c r="J87" s="17"/>
      <c r="K87" s="17"/>
      <c r="L87" s="92"/>
      <c r="M87" s="19"/>
      <c r="N87" s="25"/>
      <c r="O87" s="103" t="str">
        <f t="shared" si="11"/>
        <v xml:space="preserve"> </v>
      </c>
      <c r="P87" s="19" t="s">
        <v>316</v>
      </c>
      <c r="Q87" s="159" t="str">
        <f t="shared" si="9"/>
        <v xml:space="preserve"> </v>
      </c>
      <c r="R87" s="218" t="str">
        <f t="shared" si="10"/>
        <v xml:space="preserve"> </v>
      </c>
      <c r="S87" s="26"/>
      <c r="U87" s="27" t="s">
        <v>454</v>
      </c>
    </row>
    <row r="88" spans="1:21">
      <c r="A88" s="12"/>
      <c r="B88" s="13">
        <v>80</v>
      </c>
      <c r="C88" s="23"/>
      <c r="D88" s="24" t="str">
        <f t="shared" si="6"/>
        <v xml:space="preserve"> </v>
      </c>
      <c r="E88" s="14" t="str">
        <f t="shared" si="7"/>
        <v xml:space="preserve"> </v>
      </c>
      <c r="F88" s="15"/>
      <c r="G88" s="20"/>
      <c r="H88" s="21"/>
      <c r="I88" s="16" t="str">
        <f t="shared" si="8"/>
        <v xml:space="preserve"> </v>
      </c>
      <c r="J88" s="17"/>
      <c r="K88" s="17"/>
      <c r="L88" s="92"/>
      <c r="M88" s="19"/>
      <c r="N88" s="25"/>
      <c r="O88" s="103" t="str">
        <f t="shared" si="11"/>
        <v xml:space="preserve"> </v>
      </c>
      <c r="P88" s="19" t="s">
        <v>316</v>
      </c>
      <c r="Q88" s="159" t="str">
        <f t="shared" si="9"/>
        <v xml:space="preserve"> </v>
      </c>
      <c r="R88" s="218" t="str">
        <f t="shared" si="10"/>
        <v xml:space="preserve"> </v>
      </c>
      <c r="S88" s="26"/>
      <c r="U88" s="27" t="s">
        <v>454</v>
      </c>
    </row>
    <row r="89" spans="1:21">
      <c r="A89" s="12"/>
      <c r="B89" s="13">
        <v>81</v>
      </c>
      <c r="C89" s="23"/>
      <c r="D89" s="24" t="str">
        <f t="shared" si="6"/>
        <v xml:space="preserve"> </v>
      </c>
      <c r="E89" s="14" t="str">
        <f t="shared" si="7"/>
        <v xml:space="preserve"> </v>
      </c>
      <c r="F89" s="15"/>
      <c r="G89" s="20"/>
      <c r="H89" s="21"/>
      <c r="I89" s="16" t="str">
        <f t="shared" si="8"/>
        <v xml:space="preserve"> </v>
      </c>
      <c r="J89" s="17"/>
      <c r="K89" s="17"/>
      <c r="L89" s="92"/>
      <c r="M89" s="19"/>
      <c r="N89" s="25"/>
      <c r="O89" s="103" t="str">
        <f t="shared" si="11"/>
        <v xml:space="preserve"> </v>
      </c>
      <c r="P89" s="19" t="s">
        <v>316</v>
      </c>
      <c r="Q89" s="159" t="str">
        <f t="shared" si="9"/>
        <v xml:space="preserve"> </v>
      </c>
      <c r="R89" s="218" t="str">
        <f t="shared" si="10"/>
        <v xml:space="preserve"> </v>
      </c>
      <c r="S89" s="26"/>
      <c r="U89" s="27" t="s">
        <v>454</v>
      </c>
    </row>
    <row r="90" spans="1:21">
      <c r="A90" s="12"/>
      <c r="B90" s="13">
        <v>82</v>
      </c>
      <c r="C90" s="23"/>
      <c r="D90" s="24" t="str">
        <f t="shared" si="6"/>
        <v xml:space="preserve"> </v>
      </c>
      <c r="E90" s="14" t="str">
        <f t="shared" si="7"/>
        <v xml:space="preserve"> </v>
      </c>
      <c r="F90" s="15"/>
      <c r="G90" s="20"/>
      <c r="H90" s="21"/>
      <c r="I90" s="16" t="str">
        <f t="shared" si="8"/>
        <v xml:space="preserve"> </v>
      </c>
      <c r="J90" s="17"/>
      <c r="K90" s="17"/>
      <c r="L90" s="92"/>
      <c r="M90" s="19"/>
      <c r="N90" s="25"/>
      <c r="O90" s="103" t="str">
        <f t="shared" si="11"/>
        <v xml:space="preserve"> </v>
      </c>
      <c r="P90" s="19" t="s">
        <v>316</v>
      </c>
      <c r="Q90" s="159" t="str">
        <f t="shared" si="9"/>
        <v xml:space="preserve"> </v>
      </c>
      <c r="R90" s="218" t="str">
        <f t="shared" si="10"/>
        <v xml:space="preserve"> </v>
      </c>
      <c r="S90" s="26"/>
      <c r="U90" s="27" t="s">
        <v>454</v>
      </c>
    </row>
    <row r="91" spans="1:21">
      <c r="A91" s="12"/>
      <c r="B91" s="13">
        <v>83</v>
      </c>
      <c r="C91" s="23"/>
      <c r="D91" s="24" t="str">
        <f t="shared" si="6"/>
        <v xml:space="preserve"> </v>
      </c>
      <c r="E91" s="14" t="str">
        <f t="shared" si="7"/>
        <v xml:space="preserve"> </v>
      </c>
      <c r="F91" s="15"/>
      <c r="G91" s="20"/>
      <c r="H91" s="21"/>
      <c r="I91" s="16" t="str">
        <f t="shared" si="8"/>
        <v xml:space="preserve"> </v>
      </c>
      <c r="J91" s="17"/>
      <c r="K91" s="17"/>
      <c r="L91" s="92"/>
      <c r="M91" s="19"/>
      <c r="N91" s="25"/>
      <c r="O91" s="103" t="str">
        <f t="shared" si="11"/>
        <v xml:space="preserve"> </v>
      </c>
      <c r="P91" s="19" t="s">
        <v>316</v>
      </c>
      <c r="Q91" s="159" t="str">
        <f t="shared" si="9"/>
        <v xml:space="preserve"> </v>
      </c>
      <c r="R91" s="218" t="str">
        <f t="shared" si="10"/>
        <v xml:space="preserve"> </v>
      </c>
      <c r="S91" s="26"/>
      <c r="U91" s="27" t="s">
        <v>454</v>
      </c>
    </row>
    <row r="92" spans="1:21">
      <c r="A92" s="12"/>
      <c r="B92" s="13">
        <v>84</v>
      </c>
      <c r="C92" s="23"/>
      <c r="D92" s="24" t="str">
        <f t="shared" si="6"/>
        <v xml:space="preserve"> </v>
      </c>
      <c r="E92" s="14" t="str">
        <f t="shared" si="7"/>
        <v xml:space="preserve"> </v>
      </c>
      <c r="F92" s="15"/>
      <c r="G92" s="20"/>
      <c r="H92" s="21"/>
      <c r="I92" s="16" t="str">
        <f t="shared" si="8"/>
        <v xml:space="preserve"> </v>
      </c>
      <c r="J92" s="17"/>
      <c r="K92" s="17"/>
      <c r="L92" s="92"/>
      <c r="M92" s="19"/>
      <c r="N92" s="25"/>
      <c r="O92" s="103" t="str">
        <f t="shared" si="11"/>
        <v xml:space="preserve"> </v>
      </c>
      <c r="P92" s="19" t="s">
        <v>316</v>
      </c>
      <c r="Q92" s="159" t="str">
        <f t="shared" si="9"/>
        <v xml:space="preserve"> </v>
      </c>
      <c r="R92" s="218" t="str">
        <f t="shared" si="10"/>
        <v xml:space="preserve"> </v>
      </c>
      <c r="S92" s="26"/>
      <c r="U92" s="27" t="s">
        <v>454</v>
      </c>
    </row>
    <row r="93" spans="1:21">
      <c r="A93" s="12"/>
      <c r="B93" s="13">
        <v>85</v>
      </c>
      <c r="C93" s="23"/>
      <c r="D93" s="24" t="str">
        <f t="shared" si="6"/>
        <v xml:space="preserve"> </v>
      </c>
      <c r="E93" s="14" t="str">
        <f t="shared" si="7"/>
        <v xml:space="preserve"> </v>
      </c>
      <c r="F93" s="15"/>
      <c r="G93" s="20"/>
      <c r="H93" s="21"/>
      <c r="I93" s="16" t="str">
        <f t="shared" si="8"/>
        <v xml:space="preserve"> </v>
      </c>
      <c r="J93" s="17"/>
      <c r="K93" s="17"/>
      <c r="L93" s="92"/>
      <c r="M93" s="19"/>
      <c r="N93" s="25"/>
      <c r="O93" s="103" t="str">
        <f t="shared" si="11"/>
        <v xml:space="preserve"> </v>
      </c>
      <c r="P93" s="19" t="s">
        <v>316</v>
      </c>
      <c r="Q93" s="159" t="str">
        <f t="shared" si="9"/>
        <v xml:space="preserve"> </v>
      </c>
      <c r="R93" s="218" t="str">
        <f t="shared" si="10"/>
        <v xml:space="preserve"> </v>
      </c>
      <c r="S93" s="26"/>
      <c r="U93" s="27" t="s">
        <v>454</v>
      </c>
    </row>
    <row r="94" spans="1:21">
      <c r="A94" s="12"/>
      <c r="B94" s="13">
        <v>86</v>
      </c>
      <c r="C94" s="23"/>
      <c r="D94" s="24" t="str">
        <f t="shared" si="6"/>
        <v xml:space="preserve"> </v>
      </c>
      <c r="E94" s="14" t="str">
        <f t="shared" si="7"/>
        <v xml:space="preserve"> </v>
      </c>
      <c r="F94" s="15"/>
      <c r="G94" s="20"/>
      <c r="H94" s="21"/>
      <c r="I94" s="16" t="str">
        <f t="shared" si="8"/>
        <v xml:space="preserve"> </v>
      </c>
      <c r="J94" s="17"/>
      <c r="K94" s="17"/>
      <c r="L94" s="92"/>
      <c r="M94" s="19"/>
      <c r="N94" s="25"/>
      <c r="O94" s="103" t="str">
        <f t="shared" si="11"/>
        <v xml:space="preserve"> </v>
      </c>
      <c r="P94" s="19" t="s">
        <v>316</v>
      </c>
      <c r="Q94" s="159" t="str">
        <f t="shared" si="9"/>
        <v xml:space="preserve"> </v>
      </c>
      <c r="R94" s="218" t="str">
        <f t="shared" si="10"/>
        <v xml:space="preserve"> </v>
      </c>
      <c r="S94" s="26"/>
      <c r="U94" s="27" t="s">
        <v>454</v>
      </c>
    </row>
    <row r="95" spans="1:21">
      <c r="A95" s="12"/>
      <c r="B95" s="13">
        <v>87</v>
      </c>
      <c r="C95" s="23"/>
      <c r="D95" s="24" t="str">
        <f t="shared" si="6"/>
        <v xml:space="preserve"> </v>
      </c>
      <c r="E95" s="14" t="str">
        <f t="shared" si="7"/>
        <v xml:space="preserve"> </v>
      </c>
      <c r="F95" s="15"/>
      <c r="G95" s="20"/>
      <c r="H95" s="21"/>
      <c r="I95" s="16" t="str">
        <f t="shared" si="8"/>
        <v xml:space="preserve"> </v>
      </c>
      <c r="J95" s="17"/>
      <c r="K95" s="17"/>
      <c r="L95" s="92"/>
      <c r="M95" s="19"/>
      <c r="N95" s="25"/>
      <c r="O95" s="103" t="str">
        <f t="shared" si="11"/>
        <v xml:space="preserve"> </v>
      </c>
      <c r="P95" s="19" t="s">
        <v>316</v>
      </c>
      <c r="Q95" s="159" t="str">
        <f t="shared" si="9"/>
        <v xml:space="preserve"> </v>
      </c>
      <c r="R95" s="218" t="str">
        <f t="shared" si="10"/>
        <v xml:space="preserve"> </v>
      </c>
      <c r="S95" s="26"/>
      <c r="U95" s="27" t="s">
        <v>454</v>
      </c>
    </row>
    <row r="96" spans="1:21">
      <c r="A96" s="12"/>
      <c r="B96" s="13">
        <v>88</v>
      </c>
      <c r="C96" s="23"/>
      <c r="D96" s="24" t="str">
        <f t="shared" si="6"/>
        <v xml:space="preserve"> </v>
      </c>
      <c r="E96" s="14" t="str">
        <f t="shared" si="7"/>
        <v xml:space="preserve"> </v>
      </c>
      <c r="F96" s="15"/>
      <c r="G96" s="20"/>
      <c r="H96" s="21"/>
      <c r="I96" s="16" t="str">
        <f t="shared" si="8"/>
        <v xml:space="preserve"> </v>
      </c>
      <c r="J96" s="17"/>
      <c r="K96" s="17"/>
      <c r="L96" s="92"/>
      <c r="M96" s="19"/>
      <c r="N96" s="25"/>
      <c r="O96" s="103" t="str">
        <f t="shared" si="11"/>
        <v xml:space="preserve"> </v>
      </c>
      <c r="P96" s="19" t="s">
        <v>316</v>
      </c>
      <c r="Q96" s="159" t="str">
        <f t="shared" si="9"/>
        <v xml:space="preserve"> </v>
      </c>
      <c r="R96" s="218" t="str">
        <f t="shared" si="10"/>
        <v xml:space="preserve"> </v>
      </c>
      <c r="S96" s="26"/>
      <c r="U96" s="27" t="s">
        <v>454</v>
      </c>
    </row>
    <row r="97" spans="1:21">
      <c r="A97" s="12"/>
      <c r="B97" s="13">
        <v>89</v>
      </c>
      <c r="C97" s="23"/>
      <c r="D97" s="24" t="str">
        <f t="shared" si="6"/>
        <v xml:space="preserve"> </v>
      </c>
      <c r="E97" s="14" t="str">
        <f t="shared" si="7"/>
        <v xml:space="preserve"> </v>
      </c>
      <c r="F97" s="15"/>
      <c r="G97" s="20"/>
      <c r="H97" s="21"/>
      <c r="I97" s="16" t="str">
        <f t="shared" si="8"/>
        <v xml:space="preserve"> </v>
      </c>
      <c r="J97" s="17"/>
      <c r="K97" s="17"/>
      <c r="L97" s="92"/>
      <c r="M97" s="19"/>
      <c r="N97" s="25"/>
      <c r="O97" s="103" t="str">
        <f t="shared" si="11"/>
        <v xml:space="preserve"> </v>
      </c>
      <c r="P97" s="19" t="s">
        <v>316</v>
      </c>
      <c r="Q97" s="159" t="str">
        <f t="shared" si="9"/>
        <v xml:space="preserve"> </v>
      </c>
      <c r="R97" s="218" t="str">
        <f t="shared" si="10"/>
        <v xml:space="preserve"> </v>
      </c>
      <c r="S97" s="26"/>
      <c r="U97" s="27" t="s">
        <v>454</v>
      </c>
    </row>
    <row r="98" spans="1:21">
      <c r="A98" s="12"/>
      <c r="B98" s="13">
        <v>90</v>
      </c>
      <c r="C98" s="23"/>
      <c r="D98" s="24" t="str">
        <f t="shared" si="6"/>
        <v xml:space="preserve"> </v>
      </c>
      <c r="E98" s="14" t="str">
        <f t="shared" si="7"/>
        <v xml:space="preserve"> </v>
      </c>
      <c r="F98" s="15"/>
      <c r="G98" s="20"/>
      <c r="H98" s="21"/>
      <c r="I98" s="16" t="str">
        <f t="shared" si="8"/>
        <v xml:space="preserve"> </v>
      </c>
      <c r="J98" s="17"/>
      <c r="K98" s="17"/>
      <c r="L98" s="92"/>
      <c r="M98" s="19"/>
      <c r="N98" s="25"/>
      <c r="O98" s="103" t="str">
        <f t="shared" si="11"/>
        <v xml:space="preserve"> </v>
      </c>
      <c r="P98" s="19" t="s">
        <v>316</v>
      </c>
      <c r="Q98" s="159" t="str">
        <f t="shared" si="9"/>
        <v xml:space="preserve"> </v>
      </c>
      <c r="R98" s="218" t="str">
        <f t="shared" si="10"/>
        <v xml:space="preserve"> </v>
      </c>
      <c r="S98" s="26"/>
      <c r="U98" s="27" t="s">
        <v>454</v>
      </c>
    </row>
    <row r="99" spans="1:21">
      <c r="A99" s="12"/>
      <c r="B99" s="13">
        <v>91</v>
      </c>
      <c r="C99" s="23"/>
      <c r="D99" s="24" t="str">
        <f t="shared" si="6"/>
        <v xml:space="preserve"> </v>
      </c>
      <c r="E99" s="14" t="str">
        <f t="shared" si="7"/>
        <v xml:space="preserve"> </v>
      </c>
      <c r="F99" s="15"/>
      <c r="G99" s="20"/>
      <c r="H99" s="21"/>
      <c r="I99" s="16" t="str">
        <f t="shared" si="8"/>
        <v xml:space="preserve"> </v>
      </c>
      <c r="J99" s="17"/>
      <c r="K99" s="17"/>
      <c r="L99" s="92"/>
      <c r="M99" s="19"/>
      <c r="N99" s="25"/>
      <c r="O99" s="103" t="str">
        <f t="shared" si="11"/>
        <v xml:space="preserve"> </v>
      </c>
      <c r="P99" s="19" t="s">
        <v>316</v>
      </c>
      <c r="Q99" s="159" t="str">
        <f t="shared" si="9"/>
        <v xml:space="preserve"> </v>
      </c>
      <c r="R99" s="218" t="str">
        <f t="shared" si="10"/>
        <v xml:space="preserve"> </v>
      </c>
      <c r="S99" s="26"/>
      <c r="U99" s="27" t="s">
        <v>454</v>
      </c>
    </row>
    <row r="100" spans="1:21">
      <c r="A100" s="12"/>
      <c r="B100" s="13">
        <v>92</v>
      </c>
      <c r="C100" s="23"/>
      <c r="D100" s="24" t="str">
        <f t="shared" si="6"/>
        <v xml:space="preserve"> </v>
      </c>
      <c r="E100" s="14" t="str">
        <f t="shared" si="7"/>
        <v xml:space="preserve"> </v>
      </c>
      <c r="F100" s="15"/>
      <c r="G100" s="20"/>
      <c r="H100" s="21"/>
      <c r="I100" s="16" t="str">
        <f t="shared" si="8"/>
        <v xml:space="preserve"> </v>
      </c>
      <c r="J100" s="17"/>
      <c r="K100" s="17"/>
      <c r="L100" s="92"/>
      <c r="M100" s="19"/>
      <c r="N100" s="25"/>
      <c r="O100" s="103" t="str">
        <f t="shared" si="11"/>
        <v xml:space="preserve"> </v>
      </c>
      <c r="P100" s="19" t="s">
        <v>316</v>
      </c>
      <c r="Q100" s="159" t="str">
        <f t="shared" si="9"/>
        <v xml:space="preserve"> </v>
      </c>
      <c r="R100" s="218" t="str">
        <f t="shared" si="10"/>
        <v xml:space="preserve"> </v>
      </c>
      <c r="S100" s="26"/>
      <c r="U100" s="27" t="s">
        <v>454</v>
      </c>
    </row>
    <row r="101" spans="1:21">
      <c r="A101" s="12"/>
      <c r="B101" s="13">
        <v>93</v>
      </c>
      <c r="C101" s="23"/>
      <c r="D101" s="24" t="str">
        <f t="shared" si="6"/>
        <v xml:space="preserve"> </v>
      </c>
      <c r="E101" s="14" t="str">
        <f t="shared" si="7"/>
        <v xml:space="preserve"> </v>
      </c>
      <c r="F101" s="15"/>
      <c r="G101" s="20"/>
      <c r="H101" s="21"/>
      <c r="I101" s="16" t="str">
        <f t="shared" si="8"/>
        <v xml:space="preserve"> </v>
      </c>
      <c r="J101" s="17"/>
      <c r="K101" s="17"/>
      <c r="L101" s="92"/>
      <c r="M101" s="19"/>
      <c r="N101" s="25"/>
      <c r="O101" s="103" t="str">
        <f t="shared" si="11"/>
        <v xml:space="preserve"> </v>
      </c>
      <c r="P101" s="19" t="s">
        <v>316</v>
      </c>
      <c r="Q101" s="159" t="str">
        <f t="shared" si="9"/>
        <v xml:space="preserve"> </v>
      </c>
      <c r="R101" s="218" t="str">
        <f t="shared" si="10"/>
        <v xml:space="preserve"> </v>
      </c>
      <c r="S101" s="26"/>
      <c r="U101" s="27" t="s">
        <v>454</v>
      </c>
    </row>
    <row r="102" spans="1:21">
      <c r="A102" s="12"/>
      <c r="B102" s="13">
        <v>94</v>
      </c>
      <c r="C102" s="23"/>
      <c r="D102" s="24" t="str">
        <f t="shared" si="6"/>
        <v xml:space="preserve"> </v>
      </c>
      <c r="E102" s="14" t="str">
        <f t="shared" si="7"/>
        <v xml:space="preserve"> </v>
      </c>
      <c r="F102" s="15"/>
      <c r="G102" s="20"/>
      <c r="H102" s="21"/>
      <c r="I102" s="16" t="str">
        <f t="shared" si="8"/>
        <v xml:space="preserve"> </v>
      </c>
      <c r="J102" s="17"/>
      <c r="K102" s="17"/>
      <c r="L102" s="92"/>
      <c r="M102" s="19"/>
      <c r="N102" s="25"/>
      <c r="O102" s="103" t="str">
        <f t="shared" si="11"/>
        <v xml:space="preserve"> </v>
      </c>
      <c r="P102" s="19" t="s">
        <v>316</v>
      </c>
      <c r="Q102" s="159" t="str">
        <f t="shared" si="9"/>
        <v xml:space="preserve"> </v>
      </c>
      <c r="R102" s="218" t="str">
        <f t="shared" si="10"/>
        <v xml:space="preserve"> </v>
      </c>
      <c r="S102" s="26"/>
      <c r="U102" s="27" t="s">
        <v>454</v>
      </c>
    </row>
    <row r="103" spans="1:21">
      <c r="A103" s="12"/>
      <c r="B103" s="13">
        <v>95</v>
      </c>
      <c r="C103" s="23"/>
      <c r="D103" s="24" t="str">
        <f t="shared" si="6"/>
        <v xml:space="preserve"> </v>
      </c>
      <c r="E103" s="14" t="str">
        <f t="shared" si="7"/>
        <v xml:space="preserve"> </v>
      </c>
      <c r="F103" s="15"/>
      <c r="G103" s="20"/>
      <c r="H103" s="21"/>
      <c r="I103" s="16" t="str">
        <f t="shared" si="8"/>
        <v xml:space="preserve"> </v>
      </c>
      <c r="J103" s="17"/>
      <c r="K103" s="17"/>
      <c r="L103" s="92"/>
      <c r="M103" s="28"/>
      <c r="N103" s="29"/>
      <c r="O103" s="103" t="str">
        <f t="shared" si="11"/>
        <v xml:space="preserve"> </v>
      </c>
      <c r="P103" s="19" t="s">
        <v>316</v>
      </c>
      <c r="Q103" s="159" t="str">
        <f t="shared" si="9"/>
        <v xml:space="preserve"> </v>
      </c>
      <c r="R103" s="218" t="str">
        <f t="shared" si="10"/>
        <v xml:space="preserve"> </v>
      </c>
      <c r="S103" s="26"/>
      <c r="U103" s="27" t="s">
        <v>454</v>
      </c>
    </row>
    <row r="104" spans="1:21">
      <c r="A104" s="12"/>
      <c r="B104" s="13">
        <v>96</v>
      </c>
      <c r="C104" s="23"/>
      <c r="D104" s="24" t="str">
        <f t="shared" si="6"/>
        <v xml:space="preserve"> </v>
      </c>
      <c r="E104" s="14" t="str">
        <f t="shared" si="7"/>
        <v xml:space="preserve"> </v>
      </c>
      <c r="F104" s="15"/>
      <c r="G104" s="20"/>
      <c r="H104" s="21"/>
      <c r="I104" s="16" t="str">
        <f t="shared" si="8"/>
        <v xml:space="preserve"> </v>
      </c>
      <c r="J104" s="17"/>
      <c r="K104" s="17"/>
      <c r="L104" s="92"/>
      <c r="M104" s="28"/>
      <c r="N104" s="29"/>
      <c r="O104" s="103" t="str">
        <f t="shared" si="11"/>
        <v xml:space="preserve"> </v>
      </c>
      <c r="P104" s="19" t="s">
        <v>316</v>
      </c>
      <c r="Q104" s="159" t="str">
        <f t="shared" si="9"/>
        <v xml:space="preserve"> </v>
      </c>
      <c r="R104" s="218" t="str">
        <f t="shared" si="10"/>
        <v xml:space="preserve"> </v>
      </c>
      <c r="S104" s="26"/>
      <c r="U104" s="27" t="s">
        <v>454</v>
      </c>
    </row>
    <row r="105" spans="1:21">
      <c r="A105" s="12"/>
      <c r="B105" s="13">
        <v>97</v>
      </c>
      <c r="C105" s="23"/>
      <c r="D105" s="24" t="str">
        <f t="shared" si="6"/>
        <v xml:space="preserve"> </v>
      </c>
      <c r="E105" s="14" t="str">
        <f t="shared" si="7"/>
        <v xml:space="preserve"> </v>
      </c>
      <c r="F105" s="15"/>
      <c r="G105" s="20"/>
      <c r="H105" s="21"/>
      <c r="I105" s="16" t="str">
        <f t="shared" si="8"/>
        <v xml:space="preserve"> </v>
      </c>
      <c r="J105" s="17"/>
      <c r="K105" s="17"/>
      <c r="L105" s="92"/>
      <c r="M105" s="19"/>
      <c r="N105" s="25"/>
      <c r="O105" s="103" t="str">
        <f t="shared" si="11"/>
        <v xml:space="preserve"> </v>
      </c>
      <c r="P105" s="19" t="s">
        <v>316</v>
      </c>
      <c r="Q105" s="159" t="str">
        <f t="shared" si="9"/>
        <v xml:space="preserve"> </v>
      </c>
      <c r="R105" s="218" t="str">
        <f t="shared" si="10"/>
        <v xml:space="preserve"> </v>
      </c>
      <c r="S105" s="26"/>
      <c r="U105" s="27" t="s">
        <v>454</v>
      </c>
    </row>
    <row r="106" spans="1:21">
      <c r="A106" s="12"/>
      <c r="B106" s="13">
        <v>98</v>
      </c>
      <c r="C106" s="23"/>
      <c r="D106" s="24" t="str">
        <f t="shared" si="6"/>
        <v xml:space="preserve"> </v>
      </c>
      <c r="E106" s="14" t="str">
        <f t="shared" si="7"/>
        <v xml:space="preserve"> </v>
      </c>
      <c r="F106" s="15"/>
      <c r="G106" s="20"/>
      <c r="H106" s="21"/>
      <c r="I106" s="16" t="str">
        <f t="shared" si="8"/>
        <v xml:space="preserve"> </v>
      </c>
      <c r="J106" s="17"/>
      <c r="K106" s="17"/>
      <c r="L106" s="92"/>
      <c r="M106" s="19"/>
      <c r="N106" s="25"/>
      <c r="O106" s="103" t="str">
        <f t="shared" si="11"/>
        <v xml:space="preserve"> </v>
      </c>
      <c r="P106" s="19" t="s">
        <v>316</v>
      </c>
      <c r="Q106" s="159" t="str">
        <f t="shared" si="9"/>
        <v xml:space="preserve"> </v>
      </c>
      <c r="R106" s="218" t="str">
        <f t="shared" si="10"/>
        <v xml:space="preserve"> </v>
      </c>
      <c r="S106" s="26"/>
      <c r="U106" s="27" t="s">
        <v>454</v>
      </c>
    </row>
    <row r="107" spans="1:21">
      <c r="A107" s="12"/>
      <c r="B107" s="13">
        <v>99</v>
      </c>
      <c r="C107" s="23"/>
      <c r="D107" s="24" t="str">
        <f t="shared" si="6"/>
        <v xml:space="preserve"> </v>
      </c>
      <c r="E107" s="14" t="str">
        <f t="shared" si="7"/>
        <v xml:space="preserve"> </v>
      </c>
      <c r="F107" s="15"/>
      <c r="G107" s="20"/>
      <c r="H107" s="21"/>
      <c r="I107" s="16" t="str">
        <f t="shared" si="8"/>
        <v xml:space="preserve"> </v>
      </c>
      <c r="J107" s="17"/>
      <c r="K107" s="17"/>
      <c r="L107" s="92"/>
      <c r="M107" s="19"/>
      <c r="N107" s="25"/>
      <c r="O107" s="103" t="str">
        <f t="shared" si="11"/>
        <v xml:space="preserve"> </v>
      </c>
      <c r="P107" s="19" t="s">
        <v>316</v>
      </c>
      <c r="Q107" s="159" t="str">
        <f t="shared" si="9"/>
        <v xml:space="preserve"> </v>
      </c>
      <c r="R107" s="218" t="str">
        <f t="shared" si="10"/>
        <v xml:space="preserve"> </v>
      </c>
      <c r="S107" s="26"/>
      <c r="U107" s="27" t="s">
        <v>454</v>
      </c>
    </row>
    <row r="108" spans="1:21">
      <c r="A108" s="12"/>
      <c r="B108" s="13">
        <v>100</v>
      </c>
      <c r="C108" s="23"/>
      <c r="D108" s="24" t="str">
        <f t="shared" si="6"/>
        <v xml:space="preserve"> </v>
      </c>
      <c r="E108" s="14" t="str">
        <f t="shared" si="7"/>
        <v xml:space="preserve"> </v>
      </c>
      <c r="F108" s="15"/>
      <c r="G108" s="20"/>
      <c r="H108" s="21"/>
      <c r="I108" s="16" t="str">
        <f t="shared" si="8"/>
        <v xml:space="preserve"> </v>
      </c>
      <c r="J108" s="17"/>
      <c r="K108" s="17"/>
      <c r="L108" s="92"/>
      <c r="M108" s="19"/>
      <c r="N108" s="25"/>
      <c r="O108" s="103" t="str">
        <f t="shared" si="11"/>
        <v xml:space="preserve"> </v>
      </c>
      <c r="P108" s="19" t="s">
        <v>316</v>
      </c>
      <c r="Q108" s="159" t="str">
        <f t="shared" si="9"/>
        <v xml:space="preserve"> </v>
      </c>
      <c r="R108" s="218" t="str">
        <f t="shared" si="10"/>
        <v xml:space="preserve"> </v>
      </c>
      <c r="S108" s="26"/>
      <c r="U108" s="27" t="s">
        <v>454</v>
      </c>
    </row>
    <row r="109" spans="1:21">
      <c r="A109" s="12"/>
      <c r="B109" s="13">
        <v>101</v>
      </c>
      <c r="C109" s="23"/>
      <c r="D109" s="24" t="str">
        <f t="shared" si="6"/>
        <v xml:space="preserve"> </v>
      </c>
      <c r="E109" s="14" t="str">
        <f t="shared" si="7"/>
        <v xml:space="preserve"> </v>
      </c>
      <c r="F109" s="15"/>
      <c r="G109" s="20"/>
      <c r="H109" s="21"/>
      <c r="I109" s="16" t="str">
        <f t="shared" si="8"/>
        <v xml:space="preserve"> </v>
      </c>
      <c r="J109" s="17"/>
      <c r="K109" s="17"/>
      <c r="L109" s="92"/>
      <c r="M109" s="19"/>
      <c r="N109" s="25"/>
      <c r="O109" s="103" t="str">
        <f t="shared" si="11"/>
        <v xml:space="preserve"> </v>
      </c>
      <c r="P109" s="19" t="s">
        <v>316</v>
      </c>
      <c r="Q109" s="159" t="str">
        <f t="shared" si="9"/>
        <v xml:space="preserve"> </v>
      </c>
      <c r="R109" s="218" t="str">
        <f t="shared" si="10"/>
        <v xml:space="preserve"> </v>
      </c>
      <c r="S109" s="26"/>
      <c r="U109" s="27" t="s">
        <v>454</v>
      </c>
    </row>
    <row r="110" spans="1:21">
      <c r="A110" s="12"/>
      <c r="B110" s="13">
        <v>102</v>
      </c>
      <c r="C110" s="23"/>
      <c r="D110" s="24" t="str">
        <f t="shared" si="6"/>
        <v xml:space="preserve"> </v>
      </c>
      <c r="E110" s="14" t="str">
        <f t="shared" si="7"/>
        <v xml:space="preserve"> </v>
      </c>
      <c r="F110" s="15"/>
      <c r="G110" s="20"/>
      <c r="H110" s="21"/>
      <c r="I110" s="16" t="str">
        <f t="shared" si="8"/>
        <v xml:space="preserve"> </v>
      </c>
      <c r="J110" s="17"/>
      <c r="K110" s="17"/>
      <c r="L110" s="92"/>
      <c r="M110" s="19"/>
      <c r="N110" s="25"/>
      <c r="O110" s="103" t="str">
        <f t="shared" si="11"/>
        <v xml:space="preserve"> </v>
      </c>
      <c r="P110" s="19" t="s">
        <v>316</v>
      </c>
      <c r="Q110" s="159" t="str">
        <f t="shared" si="9"/>
        <v xml:space="preserve"> </v>
      </c>
      <c r="R110" s="218" t="str">
        <f t="shared" si="10"/>
        <v xml:space="preserve"> </v>
      </c>
      <c r="S110" s="26"/>
      <c r="U110" s="27" t="s">
        <v>454</v>
      </c>
    </row>
    <row r="111" spans="1:21">
      <c r="A111" s="12"/>
      <c r="B111" s="13">
        <v>103</v>
      </c>
      <c r="C111" s="23"/>
      <c r="D111" s="24" t="str">
        <f t="shared" si="6"/>
        <v xml:space="preserve"> </v>
      </c>
      <c r="E111" s="14" t="str">
        <f t="shared" si="7"/>
        <v xml:space="preserve"> </v>
      </c>
      <c r="F111" s="15"/>
      <c r="G111" s="20"/>
      <c r="H111" s="21"/>
      <c r="I111" s="16" t="str">
        <f t="shared" si="8"/>
        <v xml:space="preserve"> </v>
      </c>
      <c r="J111" s="17"/>
      <c r="K111" s="17"/>
      <c r="L111" s="92"/>
      <c r="M111" s="19"/>
      <c r="N111" s="25"/>
      <c r="O111" s="103" t="str">
        <f t="shared" si="11"/>
        <v xml:space="preserve"> </v>
      </c>
      <c r="P111" s="19" t="s">
        <v>316</v>
      </c>
      <c r="Q111" s="159" t="str">
        <f t="shared" si="9"/>
        <v xml:space="preserve"> </v>
      </c>
      <c r="R111" s="218" t="str">
        <f t="shared" si="10"/>
        <v xml:space="preserve"> </v>
      </c>
      <c r="S111" s="26"/>
      <c r="U111" s="27" t="s">
        <v>454</v>
      </c>
    </row>
    <row r="112" spans="1:21">
      <c r="A112" s="12"/>
      <c r="B112" s="13">
        <v>104</v>
      </c>
      <c r="C112" s="23"/>
      <c r="D112" s="24" t="str">
        <f t="shared" si="6"/>
        <v xml:space="preserve"> </v>
      </c>
      <c r="E112" s="14" t="str">
        <f t="shared" si="7"/>
        <v xml:space="preserve"> </v>
      </c>
      <c r="F112" s="15"/>
      <c r="G112" s="20"/>
      <c r="H112" s="21"/>
      <c r="I112" s="16" t="str">
        <f t="shared" si="8"/>
        <v xml:space="preserve"> </v>
      </c>
      <c r="J112" s="17"/>
      <c r="K112" s="17"/>
      <c r="L112" s="92"/>
      <c r="M112" s="28"/>
      <c r="N112" s="29"/>
      <c r="O112" s="103" t="str">
        <f t="shared" si="11"/>
        <v xml:space="preserve"> </v>
      </c>
      <c r="P112" s="19" t="s">
        <v>316</v>
      </c>
      <c r="Q112" s="159" t="str">
        <f t="shared" si="9"/>
        <v xml:space="preserve"> </v>
      </c>
      <c r="R112" s="218" t="str">
        <f t="shared" si="10"/>
        <v xml:space="preserve"> </v>
      </c>
      <c r="S112" s="26"/>
      <c r="U112" s="27" t="s">
        <v>454</v>
      </c>
    </row>
    <row r="113" spans="1:21">
      <c r="A113" s="12"/>
      <c r="B113" s="13">
        <v>105</v>
      </c>
      <c r="C113" s="23"/>
      <c r="D113" s="24" t="str">
        <f t="shared" si="6"/>
        <v xml:space="preserve"> </v>
      </c>
      <c r="E113" s="14" t="str">
        <f t="shared" si="7"/>
        <v xml:space="preserve"> </v>
      </c>
      <c r="F113" s="15"/>
      <c r="G113" s="20"/>
      <c r="H113" s="21"/>
      <c r="I113" s="16" t="str">
        <f t="shared" si="8"/>
        <v xml:space="preserve"> </v>
      </c>
      <c r="J113" s="17"/>
      <c r="K113" s="17"/>
      <c r="L113" s="92"/>
      <c r="M113" s="28"/>
      <c r="N113" s="29"/>
      <c r="O113" s="103" t="str">
        <f t="shared" si="11"/>
        <v xml:space="preserve"> </v>
      </c>
      <c r="P113" s="19" t="s">
        <v>316</v>
      </c>
      <c r="Q113" s="159" t="str">
        <f t="shared" si="9"/>
        <v xml:space="preserve"> </v>
      </c>
      <c r="R113" s="218" t="str">
        <f t="shared" si="10"/>
        <v xml:space="preserve"> </v>
      </c>
      <c r="S113" s="26"/>
      <c r="U113" s="27" t="s">
        <v>454</v>
      </c>
    </row>
    <row r="114" spans="1:21">
      <c r="A114" s="12"/>
      <c r="B114" s="13">
        <v>106</v>
      </c>
      <c r="C114" s="23"/>
      <c r="D114" s="24" t="str">
        <f t="shared" si="6"/>
        <v xml:space="preserve"> </v>
      </c>
      <c r="E114" s="14" t="str">
        <f t="shared" si="7"/>
        <v xml:space="preserve"> </v>
      </c>
      <c r="F114" s="15"/>
      <c r="G114" s="20"/>
      <c r="H114" s="21"/>
      <c r="I114" s="16" t="str">
        <f t="shared" si="8"/>
        <v xml:space="preserve"> </v>
      </c>
      <c r="J114" s="17"/>
      <c r="K114" s="17"/>
      <c r="L114" s="92"/>
      <c r="M114" s="19"/>
      <c r="N114" s="25"/>
      <c r="O114" s="103" t="str">
        <f t="shared" si="11"/>
        <v xml:space="preserve"> </v>
      </c>
      <c r="P114" s="19" t="s">
        <v>316</v>
      </c>
      <c r="Q114" s="159" t="str">
        <f t="shared" si="9"/>
        <v xml:space="preserve"> </v>
      </c>
      <c r="R114" s="218" t="str">
        <f t="shared" si="10"/>
        <v xml:space="preserve"> </v>
      </c>
      <c r="S114" s="26"/>
      <c r="U114" s="27" t="s">
        <v>454</v>
      </c>
    </row>
    <row r="115" spans="1:21">
      <c r="A115" s="12"/>
      <c r="B115" s="13">
        <v>107</v>
      </c>
      <c r="C115" s="23"/>
      <c r="D115" s="24" t="str">
        <f t="shared" si="6"/>
        <v xml:space="preserve"> </v>
      </c>
      <c r="E115" s="14" t="str">
        <f t="shared" si="7"/>
        <v xml:space="preserve"> </v>
      </c>
      <c r="F115" s="15"/>
      <c r="G115" s="20"/>
      <c r="H115" s="21"/>
      <c r="I115" s="16" t="str">
        <f t="shared" si="8"/>
        <v xml:space="preserve"> </v>
      </c>
      <c r="J115" s="17"/>
      <c r="K115" s="17"/>
      <c r="L115" s="92"/>
      <c r="M115" s="19"/>
      <c r="N115" s="34"/>
      <c r="O115" s="103" t="str">
        <f t="shared" si="11"/>
        <v xml:space="preserve"> </v>
      </c>
      <c r="P115" s="19" t="s">
        <v>316</v>
      </c>
      <c r="Q115" s="159" t="str">
        <f t="shared" si="9"/>
        <v xml:space="preserve"> </v>
      </c>
      <c r="R115" s="218" t="str">
        <f t="shared" si="10"/>
        <v xml:space="preserve"> </v>
      </c>
      <c r="S115" s="26"/>
      <c r="U115" s="27" t="s">
        <v>454</v>
      </c>
    </row>
    <row r="116" spans="1:21">
      <c r="A116" s="12"/>
      <c r="B116" s="13">
        <v>108</v>
      </c>
      <c r="C116" s="23"/>
      <c r="D116" s="24" t="str">
        <f t="shared" si="6"/>
        <v xml:space="preserve"> </v>
      </c>
      <c r="E116" s="14" t="str">
        <f t="shared" si="7"/>
        <v xml:space="preserve"> </v>
      </c>
      <c r="F116" s="15"/>
      <c r="G116" s="20"/>
      <c r="H116" s="21"/>
      <c r="I116" s="16" t="str">
        <f t="shared" si="8"/>
        <v xml:space="preserve"> </v>
      </c>
      <c r="J116" s="17"/>
      <c r="K116" s="17"/>
      <c r="L116" s="92"/>
      <c r="M116" s="19"/>
      <c r="N116" s="25"/>
      <c r="O116" s="103" t="str">
        <f t="shared" si="11"/>
        <v xml:space="preserve"> </v>
      </c>
      <c r="P116" s="19" t="s">
        <v>316</v>
      </c>
      <c r="Q116" s="159" t="str">
        <f t="shared" si="9"/>
        <v xml:space="preserve"> </v>
      </c>
      <c r="R116" s="218" t="str">
        <f t="shared" si="10"/>
        <v xml:space="preserve"> </v>
      </c>
      <c r="S116" s="26"/>
      <c r="U116" s="27" t="s">
        <v>454</v>
      </c>
    </row>
    <row r="117" spans="1:21">
      <c r="A117" s="12"/>
      <c r="B117" s="13">
        <v>109</v>
      </c>
      <c r="C117" s="23"/>
      <c r="D117" s="24" t="str">
        <f t="shared" si="6"/>
        <v xml:space="preserve"> </v>
      </c>
      <c r="E117" s="14" t="str">
        <f t="shared" si="7"/>
        <v xml:space="preserve"> </v>
      </c>
      <c r="F117" s="15"/>
      <c r="G117" s="20"/>
      <c r="H117" s="21"/>
      <c r="I117" s="16" t="str">
        <f t="shared" si="8"/>
        <v xml:space="preserve"> </v>
      </c>
      <c r="J117" s="17"/>
      <c r="K117" s="17"/>
      <c r="L117" s="92"/>
      <c r="M117" s="19"/>
      <c r="N117" s="25"/>
      <c r="O117" s="103" t="str">
        <f t="shared" si="11"/>
        <v xml:space="preserve"> </v>
      </c>
      <c r="P117" s="19" t="s">
        <v>316</v>
      </c>
      <c r="Q117" s="159" t="str">
        <f t="shared" si="9"/>
        <v xml:space="preserve"> </v>
      </c>
      <c r="R117" s="218" t="str">
        <f t="shared" si="10"/>
        <v xml:space="preserve"> </v>
      </c>
      <c r="S117" s="26"/>
      <c r="U117" s="27" t="s">
        <v>454</v>
      </c>
    </row>
    <row r="118" spans="1:21">
      <c r="A118" s="12"/>
      <c r="B118" s="13">
        <v>110</v>
      </c>
      <c r="C118" s="23"/>
      <c r="D118" s="24" t="str">
        <f t="shared" si="6"/>
        <v xml:space="preserve"> </v>
      </c>
      <c r="E118" s="14" t="str">
        <f t="shared" si="7"/>
        <v xml:space="preserve"> </v>
      </c>
      <c r="F118" s="15"/>
      <c r="G118" s="20"/>
      <c r="H118" s="21"/>
      <c r="I118" s="16" t="str">
        <f t="shared" si="8"/>
        <v xml:space="preserve"> </v>
      </c>
      <c r="J118" s="17"/>
      <c r="K118" s="17"/>
      <c r="L118" s="92"/>
      <c r="M118" s="19"/>
      <c r="N118" s="25"/>
      <c r="O118" s="103" t="str">
        <f t="shared" si="11"/>
        <v xml:space="preserve"> </v>
      </c>
      <c r="P118" s="19" t="s">
        <v>316</v>
      </c>
      <c r="Q118" s="159" t="str">
        <f t="shared" si="9"/>
        <v xml:space="preserve"> </v>
      </c>
      <c r="R118" s="218" t="str">
        <f t="shared" si="10"/>
        <v xml:space="preserve"> </v>
      </c>
      <c r="S118" s="26"/>
      <c r="U118" s="27" t="s">
        <v>454</v>
      </c>
    </row>
    <row r="119" spans="1:21">
      <c r="A119" s="12"/>
      <c r="B119" s="13">
        <v>111</v>
      </c>
      <c r="C119" s="23"/>
      <c r="D119" s="24" t="str">
        <f t="shared" si="6"/>
        <v xml:space="preserve"> </v>
      </c>
      <c r="E119" s="14" t="str">
        <f t="shared" si="7"/>
        <v xml:space="preserve"> </v>
      </c>
      <c r="F119" s="15"/>
      <c r="G119" s="20"/>
      <c r="H119" s="21"/>
      <c r="I119" s="16" t="str">
        <f t="shared" si="8"/>
        <v xml:space="preserve"> </v>
      </c>
      <c r="J119" s="17"/>
      <c r="K119" s="17"/>
      <c r="L119" s="92"/>
      <c r="M119" s="19"/>
      <c r="N119" s="25"/>
      <c r="O119" s="103" t="str">
        <f t="shared" si="11"/>
        <v xml:space="preserve"> </v>
      </c>
      <c r="P119" s="19" t="s">
        <v>316</v>
      </c>
      <c r="Q119" s="159" t="str">
        <f t="shared" si="9"/>
        <v xml:space="preserve"> </v>
      </c>
      <c r="R119" s="218" t="str">
        <f t="shared" si="10"/>
        <v xml:space="preserve"> </v>
      </c>
      <c r="S119" s="26"/>
      <c r="U119" s="27" t="s">
        <v>454</v>
      </c>
    </row>
    <row r="120" spans="1:21" ht="18" customHeight="1">
      <c r="A120" s="12"/>
      <c r="B120" s="13">
        <v>112</v>
      </c>
      <c r="C120" s="23"/>
      <c r="D120" s="24" t="str">
        <f t="shared" si="6"/>
        <v xml:space="preserve"> </v>
      </c>
      <c r="E120" s="14" t="str">
        <f t="shared" si="7"/>
        <v xml:space="preserve"> </v>
      </c>
      <c r="F120" s="15"/>
      <c r="G120" s="20"/>
      <c r="H120" s="21"/>
      <c r="I120" s="16" t="str">
        <f t="shared" si="8"/>
        <v xml:space="preserve"> </v>
      </c>
      <c r="J120" s="17"/>
      <c r="K120" s="17"/>
      <c r="L120" s="92"/>
      <c r="M120" s="19"/>
      <c r="N120" s="25"/>
      <c r="O120" s="103" t="str">
        <f t="shared" si="11"/>
        <v xml:space="preserve"> </v>
      </c>
      <c r="P120" s="19" t="s">
        <v>316</v>
      </c>
      <c r="Q120" s="159" t="str">
        <f t="shared" si="9"/>
        <v xml:space="preserve"> </v>
      </c>
      <c r="R120" s="218" t="str">
        <f t="shared" si="10"/>
        <v xml:space="preserve"> </v>
      </c>
      <c r="S120" s="26"/>
      <c r="U120" s="27" t="s">
        <v>454</v>
      </c>
    </row>
    <row r="121" spans="1:21">
      <c r="A121" s="12"/>
      <c r="B121" s="13">
        <v>113</v>
      </c>
      <c r="C121" s="23"/>
      <c r="D121" s="24" t="str">
        <f t="shared" si="6"/>
        <v xml:space="preserve"> </v>
      </c>
      <c r="E121" s="14" t="str">
        <f t="shared" si="7"/>
        <v xml:space="preserve"> </v>
      </c>
      <c r="F121" s="15"/>
      <c r="G121" s="20"/>
      <c r="H121" s="21"/>
      <c r="I121" s="16" t="str">
        <f t="shared" si="8"/>
        <v xml:space="preserve"> </v>
      </c>
      <c r="J121" s="17"/>
      <c r="K121" s="17"/>
      <c r="L121" s="92"/>
      <c r="M121" s="19"/>
      <c r="N121" s="25"/>
      <c r="O121" s="103" t="str">
        <f t="shared" si="11"/>
        <v xml:space="preserve"> </v>
      </c>
      <c r="P121" s="19" t="s">
        <v>316</v>
      </c>
      <c r="Q121" s="159" t="str">
        <f t="shared" si="9"/>
        <v xml:space="preserve"> </v>
      </c>
      <c r="R121" s="218" t="str">
        <f t="shared" si="10"/>
        <v xml:space="preserve"> </v>
      </c>
      <c r="S121" s="26"/>
      <c r="U121" s="27" t="s">
        <v>454</v>
      </c>
    </row>
    <row r="122" spans="1:21">
      <c r="A122" s="12"/>
      <c r="B122" s="13">
        <v>114</v>
      </c>
      <c r="C122" s="23"/>
      <c r="D122" s="24" t="str">
        <f t="shared" si="6"/>
        <v xml:space="preserve"> </v>
      </c>
      <c r="E122" s="14" t="str">
        <f t="shared" si="7"/>
        <v xml:space="preserve"> </v>
      </c>
      <c r="F122" s="15"/>
      <c r="G122" s="20"/>
      <c r="H122" s="21"/>
      <c r="I122" s="16" t="str">
        <f t="shared" si="8"/>
        <v xml:space="preserve"> </v>
      </c>
      <c r="J122" s="17"/>
      <c r="K122" s="17"/>
      <c r="L122" s="92"/>
      <c r="M122" s="19"/>
      <c r="N122" s="25"/>
      <c r="O122" s="103" t="str">
        <f t="shared" si="11"/>
        <v xml:space="preserve"> </v>
      </c>
      <c r="P122" s="19" t="s">
        <v>316</v>
      </c>
      <c r="Q122" s="159" t="str">
        <f t="shared" si="9"/>
        <v xml:space="preserve"> </v>
      </c>
      <c r="R122" s="218" t="str">
        <f t="shared" si="10"/>
        <v xml:space="preserve"> </v>
      </c>
      <c r="S122" s="26"/>
      <c r="U122" s="27" t="s">
        <v>454</v>
      </c>
    </row>
    <row r="123" spans="1:21">
      <c r="A123" s="12"/>
      <c r="B123" s="13">
        <v>115</v>
      </c>
      <c r="C123" s="23"/>
      <c r="D123" s="24" t="str">
        <f t="shared" si="6"/>
        <v xml:space="preserve"> </v>
      </c>
      <c r="E123" s="14" t="str">
        <f t="shared" si="7"/>
        <v xml:space="preserve"> </v>
      </c>
      <c r="F123" s="15"/>
      <c r="G123" s="20"/>
      <c r="H123" s="21"/>
      <c r="I123" s="16" t="str">
        <f t="shared" si="8"/>
        <v xml:space="preserve"> </v>
      </c>
      <c r="J123" s="17"/>
      <c r="K123" s="17"/>
      <c r="L123" s="92"/>
      <c r="M123" s="19"/>
      <c r="N123" s="25"/>
      <c r="O123" s="103" t="str">
        <f t="shared" si="11"/>
        <v xml:space="preserve"> </v>
      </c>
      <c r="P123" s="19" t="s">
        <v>316</v>
      </c>
      <c r="Q123" s="159" t="str">
        <f t="shared" si="9"/>
        <v xml:space="preserve"> </v>
      </c>
      <c r="R123" s="218" t="str">
        <f t="shared" si="10"/>
        <v xml:space="preserve"> </v>
      </c>
      <c r="S123" s="26"/>
      <c r="U123" s="27" t="s">
        <v>454</v>
      </c>
    </row>
    <row r="124" spans="1:21">
      <c r="A124" s="12"/>
      <c r="B124" s="13">
        <v>116</v>
      </c>
      <c r="C124" s="23"/>
      <c r="D124" s="24" t="str">
        <f t="shared" si="6"/>
        <v xml:space="preserve"> </v>
      </c>
      <c r="E124" s="14" t="str">
        <f t="shared" si="7"/>
        <v xml:space="preserve"> </v>
      </c>
      <c r="F124" s="15"/>
      <c r="G124" s="20"/>
      <c r="H124" s="21"/>
      <c r="I124" s="16" t="str">
        <f t="shared" si="8"/>
        <v xml:space="preserve"> </v>
      </c>
      <c r="J124" s="17"/>
      <c r="K124" s="17"/>
      <c r="L124" s="92"/>
      <c r="M124" s="19"/>
      <c r="N124" s="25"/>
      <c r="O124" s="103" t="str">
        <f t="shared" si="11"/>
        <v xml:space="preserve"> </v>
      </c>
      <c r="P124" s="19" t="s">
        <v>316</v>
      </c>
      <c r="Q124" s="159" t="str">
        <f t="shared" si="9"/>
        <v xml:space="preserve"> </v>
      </c>
      <c r="R124" s="218" t="str">
        <f t="shared" si="10"/>
        <v xml:space="preserve"> </v>
      </c>
      <c r="S124" s="26"/>
      <c r="U124" s="27" t="s">
        <v>454</v>
      </c>
    </row>
    <row r="125" spans="1:21">
      <c r="A125" s="12"/>
      <c r="B125" s="13">
        <v>117</v>
      </c>
      <c r="C125" s="23"/>
      <c r="D125" s="24" t="str">
        <f t="shared" si="6"/>
        <v xml:space="preserve"> </v>
      </c>
      <c r="E125" s="14" t="str">
        <f t="shared" si="7"/>
        <v xml:space="preserve"> </v>
      </c>
      <c r="F125" s="15"/>
      <c r="G125" s="20"/>
      <c r="H125" s="21"/>
      <c r="I125" s="16" t="str">
        <f t="shared" si="8"/>
        <v xml:space="preserve"> </v>
      </c>
      <c r="J125" s="17"/>
      <c r="K125" s="17"/>
      <c r="L125" s="92"/>
      <c r="M125" s="19"/>
      <c r="N125" s="25"/>
      <c r="O125" s="103" t="str">
        <f t="shared" si="11"/>
        <v xml:space="preserve"> </v>
      </c>
      <c r="P125" s="19" t="s">
        <v>316</v>
      </c>
      <c r="Q125" s="159" t="str">
        <f t="shared" si="9"/>
        <v xml:space="preserve"> </v>
      </c>
      <c r="R125" s="218" t="str">
        <f t="shared" si="10"/>
        <v xml:space="preserve"> </v>
      </c>
      <c r="S125" s="26"/>
      <c r="U125" s="27" t="s">
        <v>454</v>
      </c>
    </row>
    <row r="126" spans="1:21">
      <c r="A126" s="12"/>
      <c r="B126" s="13">
        <v>118</v>
      </c>
      <c r="C126" s="23"/>
      <c r="D126" s="24" t="str">
        <f t="shared" si="6"/>
        <v xml:space="preserve"> </v>
      </c>
      <c r="E126" s="14" t="str">
        <f t="shared" si="7"/>
        <v xml:space="preserve"> </v>
      </c>
      <c r="F126" s="15"/>
      <c r="G126" s="13"/>
      <c r="H126" s="21"/>
      <c r="I126" s="16" t="str">
        <f t="shared" si="8"/>
        <v xml:space="preserve"> </v>
      </c>
      <c r="J126" s="17"/>
      <c r="K126" s="17"/>
      <c r="L126" s="92"/>
      <c r="M126" s="19"/>
      <c r="N126" s="25"/>
      <c r="O126" s="103" t="str">
        <f t="shared" si="11"/>
        <v xml:space="preserve"> </v>
      </c>
      <c r="P126" s="19" t="s">
        <v>316</v>
      </c>
      <c r="Q126" s="159" t="str">
        <f t="shared" si="9"/>
        <v xml:space="preserve"> </v>
      </c>
      <c r="R126" s="218" t="str">
        <f t="shared" si="10"/>
        <v xml:space="preserve"> </v>
      </c>
      <c r="S126" s="26"/>
      <c r="U126" s="27" t="s">
        <v>454</v>
      </c>
    </row>
    <row r="127" spans="1:21">
      <c r="A127" s="12"/>
      <c r="B127" s="13">
        <v>119</v>
      </c>
      <c r="C127" s="23"/>
      <c r="D127" s="24" t="str">
        <f t="shared" si="6"/>
        <v xml:space="preserve"> </v>
      </c>
      <c r="E127" s="14" t="str">
        <f t="shared" si="7"/>
        <v xml:space="preserve"> </v>
      </c>
      <c r="F127" s="15"/>
      <c r="G127" s="13"/>
      <c r="H127" s="21"/>
      <c r="I127" s="16" t="str">
        <f t="shared" si="8"/>
        <v xml:space="preserve"> </v>
      </c>
      <c r="J127" s="17"/>
      <c r="K127" s="17"/>
      <c r="L127" s="92"/>
      <c r="M127" s="19"/>
      <c r="N127" s="25"/>
      <c r="O127" s="103" t="str">
        <f t="shared" si="11"/>
        <v xml:space="preserve"> </v>
      </c>
      <c r="P127" s="19" t="s">
        <v>316</v>
      </c>
      <c r="Q127" s="159" t="str">
        <f t="shared" si="9"/>
        <v xml:space="preserve"> </v>
      </c>
      <c r="R127" s="218" t="str">
        <f t="shared" si="10"/>
        <v xml:space="preserve"> </v>
      </c>
      <c r="S127" s="26"/>
      <c r="U127" s="27" t="s">
        <v>454</v>
      </c>
    </row>
    <row r="128" spans="1:21">
      <c r="A128" s="12"/>
      <c r="B128" s="13">
        <v>120</v>
      </c>
      <c r="C128" s="23"/>
      <c r="D128" s="24" t="str">
        <f t="shared" si="6"/>
        <v xml:space="preserve"> </v>
      </c>
      <c r="E128" s="14" t="str">
        <f t="shared" si="7"/>
        <v xml:space="preserve"> </v>
      </c>
      <c r="F128" s="15"/>
      <c r="G128" s="20"/>
      <c r="H128" s="21"/>
      <c r="I128" s="16" t="str">
        <f t="shared" si="8"/>
        <v xml:space="preserve"> </v>
      </c>
      <c r="J128" s="17"/>
      <c r="K128" s="17"/>
      <c r="L128" s="92"/>
      <c r="M128" s="28"/>
      <c r="N128" s="29"/>
      <c r="O128" s="103" t="str">
        <f t="shared" si="11"/>
        <v xml:space="preserve"> </v>
      </c>
      <c r="P128" s="19" t="s">
        <v>316</v>
      </c>
      <c r="Q128" s="159" t="str">
        <f t="shared" si="9"/>
        <v xml:space="preserve"> </v>
      </c>
      <c r="R128" s="218" t="str">
        <f t="shared" si="10"/>
        <v xml:space="preserve"> </v>
      </c>
      <c r="S128" s="26"/>
      <c r="U128" s="27" t="s">
        <v>454</v>
      </c>
    </row>
    <row r="129" spans="1:21">
      <c r="A129" s="12"/>
      <c r="B129" s="13">
        <v>121</v>
      </c>
      <c r="C129" s="23"/>
      <c r="D129" s="24" t="str">
        <f t="shared" ref="D129:D192" si="12">IFERROR(VLOOKUP(C129,DATOS,4,FALSE)," ")</f>
        <v xml:space="preserve"> </v>
      </c>
      <c r="E129" s="14" t="str">
        <f t="shared" ref="E129:E192" si="13">IFERROR(VLOOKUP(C129,DATOS,3,FALSE)," ")</f>
        <v xml:space="preserve"> </v>
      </c>
      <c r="F129" s="15"/>
      <c r="G129" s="20"/>
      <c r="H129" s="21"/>
      <c r="I129" s="16" t="str">
        <f t="shared" ref="I129:I192" si="14">IFERROR(VLOOKUP(C129,DATOS,5,FALSE)," ")</f>
        <v xml:space="preserve"> </v>
      </c>
      <c r="J129" s="17"/>
      <c r="K129" s="17"/>
      <c r="L129" s="92"/>
      <c r="M129" s="19"/>
      <c r="N129" s="25"/>
      <c r="O129" s="103" t="str">
        <f t="shared" si="11"/>
        <v xml:space="preserve"> </v>
      </c>
      <c r="P129" s="19" t="s">
        <v>316</v>
      </c>
      <c r="Q129" s="159" t="str">
        <f t="shared" ref="Q129:Q192" si="15">IFERROR(VLOOKUP(C129,DATOS,10,FALSE)," ")</f>
        <v xml:space="preserve"> </v>
      </c>
      <c r="R129" s="218" t="str">
        <f t="shared" si="10"/>
        <v xml:space="preserve"> </v>
      </c>
      <c r="S129" s="26"/>
      <c r="U129" s="27" t="s">
        <v>454</v>
      </c>
    </row>
    <row r="130" spans="1:21">
      <c r="A130" s="12"/>
      <c r="B130" s="13">
        <v>122</v>
      </c>
      <c r="C130" s="23"/>
      <c r="D130" s="24" t="str">
        <f t="shared" si="12"/>
        <v xml:space="preserve"> </v>
      </c>
      <c r="E130" s="14" t="str">
        <f t="shared" si="13"/>
        <v xml:space="preserve"> </v>
      </c>
      <c r="F130" s="15"/>
      <c r="G130" s="20"/>
      <c r="H130" s="21"/>
      <c r="I130" s="16" t="str">
        <f t="shared" si="14"/>
        <v xml:space="preserve"> </v>
      </c>
      <c r="J130" s="17"/>
      <c r="K130" s="17"/>
      <c r="L130" s="92"/>
      <c r="M130" s="28"/>
      <c r="N130" s="29"/>
      <c r="O130" s="103" t="str">
        <f t="shared" si="11"/>
        <v xml:space="preserve"> </v>
      </c>
      <c r="P130" s="19" t="s">
        <v>316</v>
      </c>
      <c r="Q130" s="159" t="str">
        <f t="shared" si="15"/>
        <v xml:space="preserve"> </v>
      </c>
      <c r="R130" s="218" t="str">
        <f t="shared" si="10"/>
        <v xml:space="preserve"> </v>
      </c>
      <c r="S130" s="26"/>
      <c r="U130" s="27" t="s">
        <v>454</v>
      </c>
    </row>
    <row r="131" spans="1:21">
      <c r="A131" s="12"/>
      <c r="B131" s="13">
        <v>123</v>
      </c>
      <c r="C131" s="23"/>
      <c r="D131" s="24" t="str">
        <f t="shared" si="12"/>
        <v xml:space="preserve"> </v>
      </c>
      <c r="E131" s="14" t="str">
        <f t="shared" si="13"/>
        <v xml:space="preserve"> </v>
      </c>
      <c r="F131" s="15"/>
      <c r="G131" s="20"/>
      <c r="H131" s="21"/>
      <c r="I131" s="16" t="str">
        <f t="shared" si="14"/>
        <v xml:space="preserve"> </v>
      </c>
      <c r="J131" s="17"/>
      <c r="K131" s="17"/>
      <c r="L131" s="92"/>
      <c r="M131" s="19"/>
      <c r="N131" s="25"/>
      <c r="O131" s="103" t="str">
        <f t="shared" si="11"/>
        <v xml:space="preserve"> </v>
      </c>
      <c r="P131" s="19" t="s">
        <v>316</v>
      </c>
      <c r="Q131" s="159" t="str">
        <f t="shared" si="15"/>
        <v xml:space="preserve"> </v>
      </c>
      <c r="R131" s="218" t="str">
        <f t="shared" ref="R131:R194" si="16">IFERROR(H131/Q131*100," ")</f>
        <v xml:space="preserve"> </v>
      </c>
      <c r="S131" s="26"/>
      <c r="U131" s="27" t="s">
        <v>454</v>
      </c>
    </row>
    <row r="132" spans="1:21">
      <c r="A132" s="35"/>
      <c r="B132" s="13">
        <v>124</v>
      </c>
      <c r="C132" s="13"/>
      <c r="D132" s="24" t="str">
        <f t="shared" si="12"/>
        <v xml:space="preserve"> </v>
      </c>
      <c r="E132" s="14" t="str">
        <f t="shared" si="13"/>
        <v xml:space="preserve"> </v>
      </c>
      <c r="F132" s="15"/>
      <c r="G132" s="20"/>
      <c r="H132" s="21"/>
      <c r="I132" s="16" t="str">
        <f t="shared" si="14"/>
        <v xml:space="preserve"> </v>
      </c>
      <c r="J132" s="17"/>
      <c r="K132" s="17"/>
      <c r="L132" s="92"/>
      <c r="M132" s="36"/>
      <c r="N132" s="37"/>
      <c r="O132" s="103" t="str">
        <f t="shared" si="11"/>
        <v xml:space="preserve"> </v>
      </c>
      <c r="P132" s="19" t="s">
        <v>316</v>
      </c>
      <c r="Q132" s="159" t="str">
        <f t="shared" si="15"/>
        <v xml:space="preserve"> </v>
      </c>
      <c r="R132" s="218" t="str">
        <f t="shared" si="16"/>
        <v xml:space="preserve"> </v>
      </c>
      <c r="S132" s="26"/>
      <c r="U132" s="27" t="s">
        <v>454</v>
      </c>
    </row>
    <row r="133" spans="1:21">
      <c r="A133" s="12"/>
      <c r="B133" s="13">
        <v>125</v>
      </c>
      <c r="C133" s="23"/>
      <c r="D133" s="24" t="str">
        <f t="shared" si="12"/>
        <v xml:space="preserve"> </v>
      </c>
      <c r="E133" s="14" t="str">
        <f t="shared" si="13"/>
        <v xml:space="preserve"> </v>
      </c>
      <c r="F133" s="15"/>
      <c r="G133" s="20"/>
      <c r="H133" s="21"/>
      <c r="I133" s="16" t="str">
        <f t="shared" si="14"/>
        <v xml:space="preserve"> </v>
      </c>
      <c r="J133" s="17"/>
      <c r="K133" s="17"/>
      <c r="L133" s="92"/>
      <c r="M133" s="19"/>
      <c r="N133" s="25"/>
      <c r="O133" s="103" t="str">
        <f t="shared" si="11"/>
        <v xml:space="preserve"> </v>
      </c>
      <c r="P133" s="19" t="s">
        <v>316</v>
      </c>
      <c r="Q133" s="159" t="str">
        <f t="shared" si="15"/>
        <v xml:space="preserve"> </v>
      </c>
      <c r="R133" s="218" t="str">
        <f t="shared" si="16"/>
        <v xml:space="preserve"> </v>
      </c>
      <c r="S133" s="26"/>
      <c r="U133" s="27" t="s">
        <v>454</v>
      </c>
    </row>
    <row r="134" spans="1:21">
      <c r="A134" s="12"/>
      <c r="B134" s="13">
        <v>126</v>
      </c>
      <c r="C134" s="23"/>
      <c r="D134" s="24" t="str">
        <f t="shared" si="12"/>
        <v xml:space="preserve"> </v>
      </c>
      <c r="E134" s="14" t="str">
        <f t="shared" si="13"/>
        <v xml:space="preserve"> </v>
      </c>
      <c r="F134" s="15"/>
      <c r="G134" s="20"/>
      <c r="H134" s="21"/>
      <c r="I134" s="16" t="str">
        <f t="shared" si="14"/>
        <v xml:space="preserve"> </v>
      </c>
      <c r="J134" s="17"/>
      <c r="K134" s="17"/>
      <c r="L134" s="92"/>
      <c r="M134" s="19"/>
      <c r="N134" s="25"/>
      <c r="O134" s="103" t="str">
        <f t="shared" si="11"/>
        <v xml:space="preserve"> </v>
      </c>
      <c r="P134" s="19" t="s">
        <v>316</v>
      </c>
      <c r="Q134" s="159" t="str">
        <f t="shared" si="15"/>
        <v xml:space="preserve"> </v>
      </c>
      <c r="R134" s="218" t="str">
        <f t="shared" si="16"/>
        <v xml:space="preserve"> </v>
      </c>
      <c r="S134" s="26"/>
      <c r="U134" s="27" t="s">
        <v>454</v>
      </c>
    </row>
    <row r="135" spans="1:21" ht="14.25" customHeight="1">
      <c r="A135" s="12"/>
      <c r="B135" s="13">
        <v>127</v>
      </c>
      <c r="C135" s="23"/>
      <c r="D135" s="24" t="str">
        <f t="shared" si="12"/>
        <v xml:space="preserve"> </v>
      </c>
      <c r="E135" s="14" t="str">
        <f t="shared" si="13"/>
        <v xml:space="preserve"> </v>
      </c>
      <c r="F135" s="15"/>
      <c r="G135" s="20"/>
      <c r="H135" s="21"/>
      <c r="I135" s="16" t="str">
        <f t="shared" si="14"/>
        <v xml:space="preserve"> </v>
      </c>
      <c r="J135" s="17"/>
      <c r="K135" s="17"/>
      <c r="L135" s="92"/>
      <c r="M135" s="19"/>
      <c r="N135" s="25"/>
      <c r="O135" s="103" t="str">
        <f t="shared" si="11"/>
        <v xml:space="preserve"> </v>
      </c>
      <c r="P135" s="19" t="s">
        <v>316</v>
      </c>
      <c r="Q135" s="159" t="str">
        <f t="shared" si="15"/>
        <v xml:space="preserve"> </v>
      </c>
      <c r="R135" s="218" t="str">
        <f t="shared" si="16"/>
        <v xml:space="preserve"> </v>
      </c>
      <c r="S135" s="26"/>
      <c r="U135" s="27" t="s">
        <v>454</v>
      </c>
    </row>
    <row r="136" spans="1:21">
      <c r="A136" s="12"/>
      <c r="B136" s="13">
        <v>128</v>
      </c>
      <c r="C136" s="23"/>
      <c r="D136" s="24" t="str">
        <f t="shared" si="12"/>
        <v xml:space="preserve"> </v>
      </c>
      <c r="E136" s="14" t="str">
        <f t="shared" si="13"/>
        <v xml:space="preserve"> </v>
      </c>
      <c r="F136" s="15"/>
      <c r="G136" s="20"/>
      <c r="H136" s="21"/>
      <c r="I136" s="16" t="str">
        <f t="shared" si="14"/>
        <v xml:space="preserve"> </v>
      </c>
      <c r="J136" s="17"/>
      <c r="K136" s="17"/>
      <c r="L136" s="92"/>
      <c r="M136" s="19"/>
      <c r="N136" s="25"/>
      <c r="O136" s="103" t="str">
        <f t="shared" si="11"/>
        <v xml:space="preserve"> </v>
      </c>
      <c r="P136" s="19" t="s">
        <v>316</v>
      </c>
      <c r="Q136" s="159" t="str">
        <f t="shared" si="15"/>
        <v xml:space="preserve"> </v>
      </c>
      <c r="R136" s="218" t="str">
        <f t="shared" si="16"/>
        <v xml:space="preserve"> </v>
      </c>
      <c r="S136" s="26"/>
      <c r="U136" s="27" t="s">
        <v>454</v>
      </c>
    </row>
    <row r="137" spans="1:21">
      <c r="A137" s="12"/>
      <c r="B137" s="13">
        <v>129</v>
      </c>
      <c r="C137" s="23"/>
      <c r="D137" s="24" t="str">
        <f t="shared" si="12"/>
        <v xml:space="preserve"> </v>
      </c>
      <c r="E137" s="14" t="str">
        <f t="shared" si="13"/>
        <v xml:space="preserve"> </v>
      </c>
      <c r="F137" s="15"/>
      <c r="G137" s="20"/>
      <c r="H137" s="21"/>
      <c r="I137" s="16" t="str">
        <f t="shared" si="14"/>
        <v xml:space="preserve"> </v>
      </c>
      <c r="J137" s="17"/>
      <c r="K137" s="17"/>
      <c r="L137" s="92"/>
      <c r="M137" s="19"/>
      <c r="N137" s="25"/>
      <c r="O137" s="103" t="str">
        <f t="shared" ref="O137:O200" si="17">IFERROR(VLOOKUP(C137,DATOS,16,FALSE)," ")</f>
        <v xml:space="preserve"> </v>
      </c>
      <c r="P137" s="19" t="s">
        <v>316</v>
      </c>
      <c r="Q137" s="159" t="str">
        <f t="shared" si="15"/>
        <v xml:space="preserve"> </v>
      </c>
      <c r="R137" s="218" t="str">
        <f t="shared" si="16"/>
        <v xml:space="preserve"> </v>
      </c>
      <c r="S137" s="26"/>
      <c r="U137" s="27" t="s">
        <v>454</v>
      </c>
    </row>
    <row r="138" spans="1:21">
      <c r="A138" s="12"/>
      <c r="B138" s="13">
        <v>130</v>
      </c>
      <c r="C138" s="23"/>
      <c r="D138" s="24" t="str">
        <f t="shared" si="12"/>
        <v xml:space="preserve"> </v>
      </c>
      <c r="E138" s="14" t="str">
        <f t="shared" si="13"/>
        <v xml:space="preserve"> </v>
      </c>
      <c r="F138" s="15"/>
      <c r="G138" s="20"/>
      <c r="H138" s="21"/>
      <c r="I138" s="16" t="str">
        <f t="shared" si="14"/>
        <v xml:space="preserve"> </v>
      </c>
      <c r="J138" s="17"/>
      <c r="K138" s="17"/>
      <c r="L138" s="92"/>
      <c r="M138" s="19"/>
      <c r="N138" s="25"/>
      <c r="O138" s="103" t="str">
        <f t="shared" si="17"/>
        <v xml:space="preserve"> </v>
      </c>
      <c r="P138" s="19" t="s">
        <v>316</v>
      </c>
      <c r="Q138" s="159" t="str">
        <f t="shared" si="15"/>
        <v xml:space="preserve"> </v>
      </c>
      <c r="R138" s="218" t="str">
        <f t="shared" si="16"/>
        <v xml:space="preserve"> </v>
      </c>
      <c r="S138" s="26"/>
      <c r="U138" s="27" t="s">
        <v>454</v>
      </c>
    </row>
    <row r="139" spans="1:21">
      <c r="A139" s="12"/>
      <c r="B139" s="13">
        <v>131</v>
      </c>
      <c r="C139" s="23"/>
      <c r="D139" s="24" t="str">
        <f t="shared" si="12"/>
        <v xml:space="preserve"> </v>
      </c>
      <c r="E139" s="14" t="str">
        <f t="shared" si="13"/>
        <v xml:space="preserve"> </v>
      </c>
      <c r="F139" s="15"/>
      <c r="G139" s="20"/>
      <c r="H139" s="21"/>
      <c r="I139" s="16" t="str">
        <f t="shared" si="14"/>
        <v xml:space="preserve"> </v>
      </c>
      <c r="J139" s="17"/>
      <c r="K139" s="17"/>
      <c r="L139" s="92"/>
      <c r="M139" s="19"/>
      <c r="N139" s="25"/>
      <c r="O139" s="103" t="str">
        <f t="shared" si="17"/>
        <v xml:space="preserve"> </v>
      </c>
      <c r="P139" s="19" t="s">
        <v>316</v>
      </c>
      <c r="Q139" s="159" t="str">
        <f t="shared" si="15"/>
        <v xml:space="preserve"> </v>
      </c>
      <c r="R139" s="218" t="str">
        <f t="shared" si="16"/>
        <v xml:space="preserve"> </v>
      </c>
      <c r="S139" s="26"/>
      <c r="U139" s="27" t="s">
        <v>454</v>
      </c>
    </row>
    <row r="140" spans="1:21">
      <c r="A140" s="12"/>
      <c r="B140" s="13">
        <v>132</v>
      </c>
      <c r="C140" s="23"/>
      <c r="D140" s="24" t="str">
        <f t="shared" si="12"/>
        <v xml:space="preserve"> </v>
      </c>
      <c r="E140" s="14" t="str">
        <f t="shared" si="13"/>
        <v xml:space="preserve"> </v>
      </c>
      <c r="F140" s="15"/>
      <c r="G140" s="20"/>
      <c r="H140" s="21"/>
      <c r="I140" s="16" t="str">
        <f t="shared" si="14"/>
        <v xml:space="preserve"> </v>
      </c>
      <c r="J140" s="17"/>
      <c r="K140" s="17"/>
      <c r="L140" s="92"/>
      <c r="M140" s="19"/>
      <c r="N140" s="19"/>
      <c r="O140" s="103" t="str">
        <f t="shared" si="17"/>
        <v xml:space="preserve"> </v>
      </c>
      <c r="P140" s="19" t="s">
        <v>316</v>
      </c>
      <c r="Q140" s="159" t="str">
        <f t="shared" si="15"/>
        <v xml:space="preserve"> </v>
      </c>
      <c r="R140" s="218" t="str">
        <f t="shared" si="16"/>
        <v xml:space="preserve"> </v>
      </c>
      <c r="S140" s="26"/>
      <c r="U140" s="27" t="s">
        <v>454</v>
      </c>
    </row>
    <row r="141" spans="1:21">
      <c r="A141" s="12"/>
      <c r="B141" s="13">
        <v>133</v>
      </c>
      <c r="C141" s="23"/>
      <c r="D141" s="24" t="str">
        <f t="shared" si="12"/>
        <v xml:space="preserve"> </v>
      </c>
      <c r="E141" s="14" t="str">
        <f t="shared" si="13"/>
        <v xml:space="preserve"> </v>
      </c>
      <c r="F141" s="15"/>
      <c r="G141" s="20"/>
      <c r="H141" s="21"/>
      <c r="I141" s="16" t="str">
        <f t="shared" si="14"/>
        <v xml:space="preserve"> </v>
      </c>
      <c r="J141" s="17"/>
      <c r="K141" s="17"/>
      <c r="L141" s="92"/>
      <c r="M141" s="19"/>
      <c r="N141" s="25"/>
      <c r="O141" s="103" t="str">
        <f t="shared" si="17"/>
        <v xml:space="preserve"> </v>
      </c>
      <c r="P141" s="19" t="s">
        <v>316</v>
      </c>
      <c r="Q141" s="159" t="str">
        <f t="shared" si="15"/>
        <v xml:space="preserve"> </v>
      </c>
      <c r="R141" s="218" t="str">
        <f t="shared" si="16"/>
        <v xml:space="preserve"> </v>
      </c>
      <c r="S141" s="26"/>
      <c r="U141" s="27" t="s">
        <v>454</v>
      </c>
    </row>
    <row r="142" spans="1:21">
      <c r="A142" s="12"/>
      <c r="B142" s="13">
        <v>134</v>
      </c>
      <c r="C142" s="23"/>
      <c r="D142" s="24" t="str">
        <f t="shared" si="12"/>
        <v xml:space="preserve"> </v>
      </c>
      <c r="E142" s="14" t="str">
        <f t="shared" si="13"/>
        <v xml:space="preserve"> </v>
      </c>
      <c r="F142" s="15"/>
      <c r="G142" s="20"/>
      <c r="H142" s="21"/>
      <c r="I142" s="16" t="str">
        <f t="shared" si="14"/>
        <v xml:space="preserve"> </v>
      </c>
      <c r="J142" s="17"/>
      <c r="K142" s="17"/>
      <c r="L142" s="92"/>
      <c r="M142" s="19"/>
      <c r="N142" s="25"/>
      <c r="O142" s="103" t="str">
        <f t="shared" si="17"/>
        <v xml:space="preserve"> </v>
      </c>
      <c r="P142" s="19" t="s">
        <v>316</v>
      </c>
      <c r="Q142" s="159" t="str">
        <f t="shared" si="15"/>
        <v xml:space="preserve"> </v>
      </c>
      <c r="R142" s="218" t="str">
        <f t="shared" si="16"/>
        <v xml:space="preserve"> </v>
      </c>
      <c r="S142" s="26"/>
      <c r="U142" s="27" t="s">
        <v>454</v>
      </c>
    </row>
    <row r="143" spans="1:21">
      <c r="A143" s="12"/>
      <c r="B143" s="13">
        <v>135</v>
      </c>
      <c r="C143" s="23"/>
      <c r="D143" s="24" t="str">
        <f t="shared" si="12"/>
        <v xml:space="preserve"> </v>
      </c>
      <c r="E143" s="14" t="str">
        <f t="shared" si="13"/>
        <v xml:space="preserve"> </v>
      </c>
      <c r="F143" s="15"/>
      <c r="G143" s="20"/>
      <c r="H143" s="21"/>
      <c r="I143" s="16" t="str">
        <f t="shared" si="14"/>
        <v xml:space="preserve"> </v>
      </c>
      <c r="J143" s="17"/>
      <c r="K143" s="17"/>
      <c r="L143" s="92"/>
      <c r="M143" s="19"/>
      <c r="N143" s="25"/>
      <c r="O143" s="103" t="str">
        <f t="shared" si="17"/>
        <v xml:space="preserve"> </v>
      </c>
      <c r="P143" s="19" t="s">
        <v>316</v>
      </c>
      <c r="Q143" s="159" t="str">
        <f t="shared" si="15"/>
        <v xml:space="preserve"> </v>
      </c>
      <c r="R143" s="218" t="str">
        <f t="shared" si="16"/>
        <v xml:space="preserve"> </v>
      </c>
      <c r="S143" s="26"/>
      <c r="U143" s="27" t="s">
        <v>454</v>
      </c>
    </row>
    <row r="144" spans="1:21">
      <c r="A144" s="12"/>
      <c r="B144" s="13">
        <v>136</v>
      </c>
      <c r="C144" s="23"/>
      <c r="D144" s="24" t="str">
        <f t="shared" si="12"/>
        <v xml:space="preserve"> </v>
      </c>
      <c r="E144" s="14" t="str">
        <f t="shared" si="13"/>
        <v xml:space="preserve"> </v>
      </c>
      <c r="F144" s="15"/>
      <c r="G144" s="20"/>
      <c r="H144" s="21"/>
      <c r="I144" s="16" t="str">
        <f t="shared" si="14"/>
        <v xml:space="preserve"> </v>
      </c>
      <c r="J144" s="17"/>
      <c r="K144" s="17"/>
      <c r="L144" s="92"/>
      <c r="M144" s="19"/>
      <c r="N144" s="25"/>
      <c r="O144" s="103" t="str">
        <f t="shared" si="17"/>
        <v xml:space="preserve"> </v>
      </c>
      <c r="P144" s="19" t="s">
        <v>316</v>
      </c>
      <c r="Q144" s="159" t="str">
        <f t="shared" si="15"/>
        <v xml:space="preserve"> </v>
      </c>
      <c r="R144" s="218" t="str">
        <f t="shared" si="16"/>
        <v xml:space="preserve"> </v>
      </c>
      <c r="S144" s="26"/>
      <c r="U144" s="27" t="s">
        <v>454</v>
      </c>
    </row>
    <row r="145" spans="1:21">
      <c r="A145" s="12"/>
      <c r="B145" s="13">
        <v>137</v>
      </c>
      <c r="C145" s="23"/>
      <c r="D145" s="24" t="str">
        <f t="shared" si="12"/>
        <v xml:space="preserve"> </v>
      </c>
      <c r="E145" s="14" t="str">
        <f t="shared" si="13"/>
        <v xml:space="preserve"> </v>
      </c>
      <c r="F145" s="15"/>
      <c r="G145" s="20"/>
      <c r="H145" s="21"/>
      <c r="I145" s="16" t="str">
        <f t="shared" si="14"/>
        <v xml:space="preserve"> </v>
      </c>
      <c r="J145" s="17"/>
      <c r="K145" s="17"/>
      <c r="L145" s="92"/>
      <c r="M145" s="19"/>
      <c r="N145" s="25"/>
      <c r="O145" s="103" t="str">
        <f t="shared" si="17"/>
        <v xml:space="preserve"> </v>
      </c>
      <c r="P145" s="19" t="s">
        <v>316</v>
      </c>
      <c r="Q145" s="159" t="str">
        <f t="shared" si="15"/>
        <v xml:space="preserve"> </v>
      </c>
      <c r="R145" s="218" t="str">
        <f t="shared" si="16"/>
        <v xml:space="preserve"> </v>
      </c>
      <c r="S145" s="26"/>
      <c r="U145" s="27" t="s">
        <v>454</v>
      </c>
    </row>
    <row r="146" spans="1:21">
      <c r="A146" s="12"/>
      <c r="B146" s="13">
        <v>138</v>
      </c>
      <c r="C146" s="23"/>
      <c r="D146" s="24" t="str">
        <f t="shared" si="12"/>
        <v xml:space="preserve"> </v>
      </c>
      <c r="E146" s="14" t="str">
        <f t="shared" si="13"/>
        <v xml:space="preserve"> </v>
      </c>
      <c r="F146" s="15"/>
      <c r="G146" s="20"/>
      <c r="H146" s="21"/>
      <c r="I146" s="16" t="str">
        <f t="shared" si="14"/>
        <v xml:space="preserve"> </v>
      </c>
      <c r="J146" s="17"/>
      <c r="K146" s="17"/>
      <c r="L146" s="92"/>
      <c r="M146" s="19"/>
      <c r="N146" s="25"/>
      <c r="O146" s="103" t="str">
        <f t="shared" si="17"/>
        <v xml:space="preserve"> </v>
      </c>
      <c r="P146" s="19" t="s">
        <v>316</v>
      </c>
      <c r="Q146" s="159" t="str">
        <f t="shared" si="15"/>
        <v xml:space="preserve"> </v>
      </c>
      <c r="R146" s="218" t="str">
        <f t="shared" si="16"/>
        <v xml:space="preserve"> </v>
      </c>
      <c r="S146" s="26"/>
      <c r="U146" s="27" t="s">
        <v>454</v>
      </c>
    </row>
    <row r="147" spans="1:21">
      <c r="A147" s="12"/>
      <c r="B147" s="13">
        <v>139</v>
      </c>
      <c r="C147" s="23"/>
      <c r="D147" s="24" t="str">
        <f t="shared" si="12"/>
        <v xml:space="preserve"> </v>
      </c>
      <c r="E147" s="14" t="str">
        <f t="shared" si="13"/>
        <v xml:space="preserve"> </v>
      </c>
      <c r="F147" s="15"/>
      <c r="G147" s="20"/>
      <c r="H147" s="21"/>
      <c r="I147" s="16" t="str">
        <f t="shared" si="14"/>
        <v xml:space="preserve"> </v>
      </c>
      <c r="J147" s="17"/>
      <c r="K147" s="17"/>
      <c r="L147" s="92"/>
      <c r="M147" s="19"/>
      <c r="N147" s="25"/>
      <c r="O147" s="103" t="str">
        <f t="shared" si="17"/>
        <v xml:space="preserve"> </v>
      </c>
      <c r="P147" s="19" t="s">
        <v>316</v>
      </c>
      <c r="Q147" s="159" t="str">
        <f t="shared" si="15"/>
        <v xml:space="preserve"> </v>
      </c>
      <c r="R147" s="218" t="str">
        <f t="shared" si="16"/>
        <v xml:space="preserve"> </v>
      </c>
      <c r="S147" s="26"/>
      <c r="U147" s="27" t="s">
        <v>454</v>
      </c>
    </row>
    <row r="148" spans="1:21">
      <c r="A148" s="12"/>
      <c r="B148" s="13">
        <v>140</v>
      </c>
      <c r="C148" s="23"/>
      <c r="D148" s="24" t="str">
        <f t="shared" si="12"/>
        <v xml:space="preserve"> </v>
      </c>
      <c r="E148" s="14" t="str">
        <f t="shared" si="13"/>
        <v xml:space="preserve"> </v>
      </c>
      <c r="F148" s="15"/>
      <c r="G148" s="20"/>
      <c r="H148" s="21"/>
      <c r="I148" s="16" t="str">
        <f t="shared" si="14"/>
        <v xml:space="preserve"> </v>
      </c>
      <c r="J148" s="17"/>
      <c r="K148" s="17"/>
      <c r="L148" s="92"/>
      <c r="M148" s="19"/>
      <c r="N148" s="25"/>
      <c r="O148" s="103" t="str">
        <f t="shared" si="17"/>
        <v xml:space="preserve"> </v>
      </c>
      <c r="P148" s="19" t="s">
        <v>316</v>
      </c>
      <c r="Q148" s="159" t="str">
        <f t="shared" si="15"/>
        <v xml:space="preserve"> </v>
      </c>
      <c r="R148" s="218" t="str">
        <f t="shared" si="16"/>
        <v xml:space="preserve"> </v>
      </c>
      <c r="S148" s="26"/>
      <c r="U148" s="27" t="s">
        <v>454</v>
      </c>
    </row>
    <row r="149" spans="1:21">
      <c r="A149" s="12"/>
      <c r="B149" s="13">
        <v>141</v>
      </c>
      <c r="C149" s="23"/>
      <c r="D149" s="24" t="str">
        <f t="shared" si="12"/>
        <v xml:space="preserve"> </v>
      </c>
      <c r="E149" s="14" t="str">
        <f t="shared" si="13"/>
        <v xml:space="preserve"> </v>
      </c>
      <c r="F149" s="15"/>
      <c r="G149" s="20"/>
      <c r="H149" s="21"/>
      <c r="I149" s="16" t="str">
        <f t="shared" si="14"/>
        <v xml:space="preserve"> </v>
      </c>
      <c r="J149" s="17"/>
      <c r="K149" s="17"/>
      <c r="L149" s="92"/>
      <c r="M149" s="19"/>
      <c r="N149" s="25"/>
      <c r="O149" s="103" t="str">
        <f t="shared" si="17"/>
        <v xml:space="preserve"> </v>
      </c>
      <c r="P149" s="19" t="s">
        <v>316</v>
      </c>
      <c r="Q149" s="159" t="str">
        <f t="shared" si="15"/>
        <v xml:space="preserve"> </v>
      </c>
      <c r="R149" s="218" t="str">
        <f t="shared" si="16"/>
        <v xml:space="preserve"> </v>
      </c>
      <c r="S149" s="26"/>
      <c r="U149" s="27" t="s">
        <v>454</v>
      </c>
    </row>
    <row r="150" spans="1:21">
      <c r="A150" s="12"/>
      <c r="B150" s="13">
        <v>142</v>
      </c>
      <c r="C150" s="23"/>
      <c r="D150" s="24" t="str">
        <f t="shared" si="12"/>
        <v xml:space="preserve"> </v>
      </c>
      <c r="E150" s="14" t="str">
        <f t="shared" si="13"/>
        <v xml:space="preserve"> </v>
      </c>
      <c r="F150" s="15"/>
      <c r="G150" s="20"/>
      <c r="H150" s="21"/>
      <c r="I150" s="16" t="str">
        <f t="shared" si="14"/>
        <v xml:space="preserve"> </v>
      </c>
      <c r="J150" s="17"/>
      <c r="K150" s="17"/>
      <c r="L150" s="92"/>
      <c r="M150" s="19"/>
      <c r="N150" s="25"/>
      <c r="O150" s="103" t="str">
        <f t="shared" si="17"/>
        <v xml:space="preserve"> </v>
      </c>
      <c r="P150" s="19" t="s">
        <v>316</v>
      </c>
      <c r="Q150" s="159" t="str">
        <f t="shared" si="15"/>
        <v xml:space="preserve"> </v>
      </c>
      <c r="R150" s="218" t="str">
        <f t="shared" si="16"/>
        <v xml:space="preserve"> </v>
      </c>
      <c r="S150" s="26"/>
      <c r="U150" s="27" t="s">
        <v>454</v>
      </c>
    </row>
    <row r="151" spans="1:21">
      <c r="A151" s="12"/>
      <c r="B151" s="13">
        <v>143</v>
      </c>
      <c r="C151" s="23"/>
      <c r="D151" s="24" t="str">
        <f t="shared" si="12"/>
        <v xml:space="preserve"> </v>
      </c>
      <c r="E151" s="14" t="str">
        <f t="shared" si="13"/>
        <v xml:space="preserve"> </v>
      </c>
      <c r="F151" s="15"/>
      <c r="G151" s="20"/>
      <c r="H151" s="21"/>
      <c r="I151" s="16" t="str">
        <f t="shared" si="14"/>
        <v xml:space="preserve"> </v>
      </c>
      <c r="J151" s="17"/>
      <c r="K151" s="17"/>
      <c r="L151" s="92"/>
      <c r="M151" s="19"/>
      <c r="N151" s="25"/>
      <c r="O151" s="103" t="str">
        <f t="shared" si="17"/>
        <v xml:space="preserve"> </v>
      </c>
      <c r="P151" s="19" t="s">
        <v>316</v>
      </c>
      <c r="Q151" s="159" t="str">
        <f t="shared" si="15"/>
        <v xml:space="preserve"> </v>
      </c>
      <c r="R151" s="218" t="str">
        <f t="shared" si="16"/>
        <v xml:space="preserve"> </v>
      </c>
      <c r="S151" s="26"/>
      <c r="U151" s="27" t="s">
        <v>454</v>
      </c>
    </row>
    <row r="152" spans="1:21">
      <c r="A152" s="12"/>
      <c r="B152" s="13">
        <v>144</v>
      </c>
      <c r="C152" s="23"/>
      <c r="D152" s="24" t="str">
        <f t="shared" si="12"/>
        <v xml:space="preserve"> </v>
      </c>
      <c r="E152" s="14" t="str">
        <f t="shared" si="13"/>
        <v xml:space="preserve"> </v>
      </c>
      <c r="F152" s="15"/>
      <c r="G152" s="20"/>
      <c r="H152" s="21"/>
      <c r="I152" s="16" t="str">
        <f t="shared" si="14"/>
        <v xml:space="preserve"> </v>
      </c>
      <c r="J152" s="17"/>
      <c r="K152" s="17"/>
      <c r="L152" s="92"/>
      <c r="M152" s="19"/>
      <c r="N152" s="25"/>
      <c r="O152" s="103" t="str">
        <f t="shared" si="17"/>
        <v xml:space="preserve"> </v>
      </c>
      <c r="P152" s="19" t="s">
        <v>316</v>
      </c>
      <c r="Q152" s="159" t="str">
        <f t="shared" si="15"/>
        <v xml:space="preserve"> </v>
      </c>
      <c r="R152" s="218" t="str">
        <f t="shared" si="16"/>
        <v xml:space="preserve"> </v>
      </c>
      <c r="S152" s="26"/>
      <c r="U152" s="27" t="s">
        <v>454</v>
      </c>
    </row>
    <row r="153" spans="1:21">
      <c r="A153" s="12"/>
      <c r="B153" s="13">
        <v>145</v>
      </c>
      <c r="C153" s="23"/>
      <c r="D153" s="24" t="str">
        <f t="shared" si="12"/>
        <v xml:space="preserve"> </v>
      </c>
      <c r="E153" s="14" t="str">
        <f t="shared" si="13"/>
        <v xml:space="preserve"> </v>
      </c>
      <c r="F153" s="15"/>
      <c r="G153" s="20"/>
      <c r="H153" s="21"/>
      <c r="I153" s="16" t="str">
        <f t="shared" si="14"/>
        <v xml:space="preserve"> </v>
      </c>
      <c r="J153" s="17"/>
      <c r="K153" s="17"/>
      <c r="L153" s="92"/>
      <c r="M153" s="19"/>
      <c r="N153" s="25"/>
      <c r="O153" s="103" t="str">
        <f t="shared" si="17"/>
        <v xml:space="preserve"> </v>
      </c>
      <c r="P153" s="19" t="s">
        <v>316</v>
      </c>
      <c r="Q153" s="159" t="str">
        <f t="shared" si="15"/>
        <v xml:space="preserve"> </v>
      </c>
      <c r="R153" s="218" t="str">
        <f t="shared" si="16"/>
        <v xml:space="preserve"> </v>
      </c>
      <c r="S153" s="26"/>
      <c r="U153" s="27" t="s">
        <v>454</v>
      </c>
    </row>
    <row r="154" spans="1:21">
      <c r="A154" s="12"/>
      <c r="B154" s="13">
        <v>146</v>
      </c>
      <c r="C154" s="23"/>
      <c r="D154" s="24" t="str">
        <f t="shared" si="12"/>
        <v xml:space="preserve"> </v>
      </c>
      <c r="E154" s="14" t="str">
        <f t="shared" si="13"/>
        <v xml:space="preserve"> </v>
      </c>
      <c r="F154" s="15"/>
      <c r="G154" s="20"/>
      <c r="H154" s="21"/>
      <c r="I154" s="16" t="str">
        <f t="shared" si="14"/>
        <v xml:space="preserve"> </v>
      </c>
      <c r="J154" s="17"/>
      <c r="K154" s="17"/>
      <c r="L154" s="92"/>
      <c r="M154" s="19"/>
      <c r="N154" s="25"/>
      <c r="O154" s="103" t="str">
        <f t="shared" si="17"/>
        <v xml:space="preserve"> </v>
      </c>
      <c r="P154" s="19" t="s">
        <v>316</v>
      </c>
      <c r="Q154" s="159" t="str">
        <f t="shared" si="15"/>
        <v xml:space="preserve"> </v>
      </c>
      <c r="R154" s="218" t="str">
        <f t="shared" si="16"/>
        <v xml:space="preserve"> </v>
      </c>
      <c r="S154" s="26"/>
      <c r="U154" s="27" t="s">
        <v>454</v>
      </c>
    </row>
    <row r="155" spans="1:21">
      <c r="A155" s="12"/>
      <c r="B155" s="13">
        <v>147</v>
      </c>
      <c r="C155" s="23"/>
      <c r="D155" s="24" t="str">
        <f t="shared" si="12"/>
        <v xml:space="preserve"> </v>
      </c>
      <c r="E155" s="14" t="str">
        <f t="shared" si="13"/>
        <v xml:space="preserve"> </v>
      </c>
      <c r="F155" s="15"/>
      <c r="G155" s="20"/>
      <c r="H155" s="21"/>
      <c r="I155" s="16" t="str">
        <f t="shared" si="14"/>
        <v xml:space="preserve"> </v>
      </c>
      <c r="J155" s="17"/>
      <c r="K155" s="17"/>
      <c r="L155" s="92"/>
      <c r="M155" s="19"/>
      <c r="N155" s="25"/>
      <c r="O155" s="103" t="str">
        <f t="shared" si="17"/>
        <v xml:space="preserve"> </v>
      </c>
      <c r="P155" s="19" t="s">
        <v>316</v>
      </c>
      <c r="Q155" s="159" t="str">
        <f t="shared" si="15"/>
        <v xml:space="preserve"> </v>
      </c>
      <c r="R155" s="218" t="str">
        <f t="shared" si="16"/>
        <v xml:space="preserve"> </v>
      </c>
      <c r="S155" s="26"/>
      <c r="U155" s="27" t="s">
        <v>454</v>
      </c>
    </row>
    <row r="156" spans="1:21">
      <c r="A156" s="12"/>
      <c r="B156" s="13">
        <v>148</v>
      </c>
      <c r="C156" s="23"/>
      <c r="D156" s="24" t="str">
        <f t="shared" si="12"/>
        <v xml:space="preserve"> </v>
      </c>
      <c r="E156" s="14" t="str">
        <f t="shared" si="13"/>
        <v xml:space="preserve"> </v>
      </c>
      <c r="F156" s="15"/>
      <c r="G156" s="20"/>
      <c r="H156" s="21"/>
      <c r="I156" s="16" t="str">
        <f t="shared" si="14"/>
        <v xml:space="preserve"> </v>
      </c>
      <c r="J156" s="17"/>
      <c r="K156" s="17"/>
      <c r="L156" s="92"/>
      <c r="M156" s="19"/>
      <c r="N156" s="25"/>
      <c r="O156" s="103" t="str">
        <f t="shared" si="17"/>
        <v xml:space="preserve"> </v>
      </c>
      <c r="P156" s="19" t="s">
        <v>316</v>
      </c>
      <c r="Q156" s="159" t="str">
        <f t="shared" si="15"/>
        <v xml:space="preserve"> </v>
      </c>
      <c r="R156" s="218" t="str">
        <f t="shared" si="16"/>
        <v xml:space="preserve"> </v>
      </c>
      <c r="S156" s="26"/>
      <c r="U156" s="27" t="s">
        <v>454</v>
      </c>
    </row>
    <row r="157" spans="1:21">
      <c r="A157" s="12"/>
      <c r="B157" s="13">
        <v>149</v>
      </c>
      <c r="C157" s="23"/>
      <c r="D157" s="24" t="str">
        <f t="shared" si="12"/>
        <v xml:space="preserve"> </v>
      </c>
      <c r="E157" s="14" t="str">
        <f t="shared" si="13"/>
        <v xml:space="preserve"> </v>
      </c>
      <c r="F157" s="15"/>
      <c r="G157" s="20"/>
      <c r="H157" s="21"/>
      <c r="I157" s="16" t="str">
        <f t="shared" si="14"/>
        <v xml:space="preserve"> </v>
      </c>
      <c r="J157" s="17"/>
      <c r="K157" s="17"/>
      <c r="L157" s="92"/>
      <c r="M157" s="19"/>
      <c r="N157" s="25"/>
      <c r="O157" s="103" t="str">
        <f t="shared" si="17"/>
        <v xml:space="preserve"> </v>
      </c>
      <c r="P157" s="19" t="s">
        <v>316</v>
      </c>
      <c r="Q157" s="159" t="str">
        <f t="shared" si="15"/>
        <v xml:space="preserve"> </v>
      </c>
      <c r="R157" s="218" t="str">
        <f t="shared" si="16"/>
        <v xml:space="preserve"> </v>
      </c>
      <c r="S157" s="26"/>
      <c r="U157" s="27" t="s">
        <v>454</v>
      </c>
    </row>
    <row r="158" spans="1:21">
      <c r="A158" s="12"/>
      <c r="B158" s="13">
        <v>150</v>
      </c>
      <c r="C158" s="23"/>
      <c r="D158" s="24" t="str">
        <f t="shared" si="12"/>
        <v xml:space="preserve"> </v>
      </c>
      <c r="E158" s="14" t="str">
        <f t="shared" si="13"/>
        <v xml:space="preserve"> </v>
      </c>
      <c r="F158" s="15"/>
      <c r="G158" s="20"/>
      <c r="H158" s="21"/>
      <c r="I158" s="16" t="str">
        <f t="shared" si="14"/>
        <v xml:space="preserve"> </v>
      </c>
      <c r="J158" s="17"/>
      <c r="K158" s="17"/>
      <c r="L158" s="92"/>
      <c r="M158" s="19"/>
      <c r="N158" s="25"/>
      <c r="O158" s="103" t="str">
        <f t="shared" si="17"/>
        <v xml:space="preserve"> </v>
      </c>
      <c r="P158" s="19" t="s">
        <v>316</v>
      </c>
      <c r="Q158" s="159" t="str">
        <f t="shared" si="15"/>
        <v xml:space="preserve"> </v>
      </c>
      <c r="R158" s="218" t="str">
        <f t="shared" si="16"/>
        <v xml:space="preserve"> </v>
      </c>
      <c r="S158" s="26"/>
      <c r="U158" s="27" t="s">
        <v>454</v>
      </c>
    </row>
    <row r="159" spans="1:21">
      <c r="A159" s="12"/>
      <c r="B159" s="13">
        <v>151</v>
      </c>
      <c r="C159" s="23"/>
      <c r="D159" s="24" t="str">
        <f t="shared" si="12"/>
        <v xml:space="preserve"> </v>
      </c>
      <c r="E159" s="14" t="str">
        <f t="shared" si="13"/>
        <v xml:space="preserve"> </v>
      </c>
      <c r="F159" s="15"/>
      <c r="G159" s="20"/>
      <c r="H159" s="21"/>
      <c r="I159" s="16" t="str">
        <f t="shared" si="14"/>
        <v xml:space="preserve"> </v>
      </c>
      <c r="J159" s="17"/>
      <c r="K159" s="17"/>
      <c r="L159" s="92"/>
      <c r="M159" s="19"/>
      <c r="N159" s="25"/>
      <c r="O159" s="103" t="str">
        <f t="shared" si="17"/>
        <v xml:space="preserve"> </v>
      </c>
      <c r="P159" s="19" t="s">
        <v>316</v>
      </c>
      <c r="Q159" s="159" t="str">
        <f t="shared" si="15"/>
        <v xml:space="preserve"> </v>
      </c>
      <c r="R159" s="218" t="str">
        <f t="shared" si="16"/>
        <v xml:space="preserve"> </v>
      </c>
      <c r="S159" s="26"/>
      <c r="U159" s="27" t="s">
        <v>454</v>
      </c>
    </row>
    <row r="160" spans="1:21">
      <c r="A160" s="12"/>
      <c r="B160" s="13">
        <v>152</v>
      </c>
      <c r="C160" s="23"/>
      <c r="D160" s="24" t="str">
        <f t="shared" si="12"/>
        <v xml:space="preserve"> </v>
      </c>
      <c r="E160" s="14" t="str">
        <f t="shared" si="13"/>
        <v xml:space="preserve"> </v>
      </c>
      <c r="F160" s="15"/>
      <c r="G160" s="20"/>
      <c r="H160" s="21"/>
      <c r="I160" s="16" t="str">
        <f t="shared" si="14"/>
        <v xml:space="preserve"> </v>
      </c>
      <c r="J160" s="17"/>
      <c r="K160" s="17"/>
      <c r="L160" s="92"/>
      <c r="M160" s="19"/>
      <c r="N160" s="25"/>
      <c r="O160" s="103" t="str">
        <f t="shared" si="17"/>
        <v xml:space="preserve"> </v>
      </c>
      <c r="P160" s="19" t="s">
        <v>316</v>
      </c>
      <c r="Q160" s="159" t="str">
        <f t="shared" si="15"/>
        <v xml:space="preserve"> </v>
      </c>
      <c r="R160" s="218" t="str">
        <f t="shared" si="16"/>
        <v xml:space="preserve"> </v>
      </c>
      <c r="S160" s="26"/>
      <c r="U160" s="27" t="s">
        <v>454</v>
      </c>
    </row>
    <row r="161" spans="1:21">
      <c r="A161" s="12"/>
      <c r="B161" s="13">
        <v>153</v>
      </c>
      <c r="C161" s="23"/>
      <c r="D161" s="24" t="str">
        <f t="shared" si="12"/>
        <v xml:space="preserve"> </v>
      </c>
      <c r="E161" s="14" t="str">
        <f t="shared" si="13"/>
        <v xml:space="preserve"> </v>
      </c>
      <c r="F161" s="15"/>
      <c r="G161" s="20"/>
      <c r="H161" s="21"/>
      <c r="I161" s="16" t="str">
        <f t="shared" si="14"/>
        <v xml:space="preserve"> </v>
      </c>
      <c r="J161" s="17"/>
      <c r="K161" s="17"/>
      <c r="L161" s="92"/>
      <c r="M161" s="19"/>
      <c r="N161" s="25"/>
      <c r="O161" s="103" t="str">
        <f t="shared" si="17"/>
        <v xml:space="preserve"> </v>
      </c>
      <c r="P161" s="19" t="s">
        <v>316</v>
      </c>
      <c r="Q161" s="159" t="str">
        <f t="shared" si="15"/>
        <v xml:space="preserve"> </v>
      </c>
      <c r="R161" s="218" t="str">
        <f t="shared" si="16"/>
        <v xml:space="preserve"> </v>
      </c>
      <c r="S161" s="26"/>
      <c r="U161" s="27" t="s">
        <v>454</v>
      </c>
    </row>
    <row r="162" spans="1:21">
      <c r="A162" s="12"/>
      <c r="B162" s="13">
        <v>154</v>
      </c>
      <c r="C162" s="23"/>
      <c r="D162" s="24" t="str">
        <f t="shared" si="12"/>
        <v xml:space="preserve"> </v>
      </c>
      <c r="E162" s="14" t="str">
        <f t="shared" si="13"/>
        <v xml:space="preserve"> </v>
      </c>
      <c r="F162" s="15"/>
      <c r="G162" s="20"/>
      <c r="H162" s="21"/>
      <c r="I162" s="16" t="str">
        <f t="shared" si="14"/>
        <v xml:space="preserve"> </v>
      </c>
      <c r="J162" s="17"/>
      <c r="K162" s="17"/>
      <c r="L162" s="92"/>
      <c r="M162" s="19"/>
      <c r="N162" s="25"/>
      <c r="O162" s="103" t="str">
        <f t="shared" si="17"/>
        <v xml:space="preserve"> </v>
      </c>
      <c r="P162" s="19" t="s">
        <v>316</v>
      </c>
      <c r="Q162" s="159" t="str">
        <f t="shared" si="15"/>
        <v xml:space="preserve"> </v>
      </c>
      <c r="R162" s="218" t="str">
        <f t="shared" si="16"/>
        <v xml:space="preserve"> </v>
      </c>
      <c r="S162" s="26"/>
      <c r="U162" s="27" t="s">
        <v>454</v>
      </c>
    </row>
    <row r="163" spans="1:21">
      <c r="A163" s="12"/>
      <c r="B163" s="13">
        <v>155</v>
      </c>
      <c r="C163" s="23"/>
      <c r="D163" s="24" t="str">
        <f t="shared" si="12"/>
        <v xml:space="preserve"> </v>
      </c>
      <c r="E163" s="14" t="str">
        <f t="shared" si="13"/>
        <v xml:space="preserve"> </v>
      </c>
      <c r="F163" s="15"/>
      <c r="G163" s="20"/>
      <c r="H163" s="21"/>
      <c r="I163" s="16" t="str">
        <f t="shared" si="14"/>
        <v xml:space="preserve"> </v>
      </c>
      <c r="J163" s="17"/>
      <c r="K163" s="17"/>
      <c r="L163" s="92"/>
      <c r="M163" s="19"/>
      <c r="N163" s="25"/>
      <c r="O163" s="103" t="str">
        <f t="shared" si="17"/>
        <v xml:space="preserve"> </v>
      </c>
      <c r="P163" s="19" t="s">
        <v>316</v>
      </c>
      <c r="Q163" s="159" t="str">
        <f t="shared" si="15"/>
        <v xml:space="preserve"> </v>
      </c>
      <c r="R163" s="218" t="str">
        <f t="shared" si="16"/>
        <v xml:space="preserve"> </v>
      </c>
      <c r="S163" s="26"/>
      <c r="U163" s="27" t="s">
        <v>454</v>
      </c>
    </row>
    <row r="164" spans="1:21">
      <c r="A164" s="12"/>
      <c r="B164" s="13">
        <v>156</v>
      </c>
      <c r="C164" s="23"/>
      <c r="D164" s="24" t="str">
        <f t="shared" si="12"/>
        <v xml:space="preserve"> </v>
      </c>
      <c r="E164" s="14" t="str">
        <f t="shared" si="13"/>
        <v xml:space="preserve"> </v>
      </c>
      <c r="F164" s="15"/>
      <c r="G164" s="13"/>
      <c r="H164" s="21"/>
      <c r="I164" s="16" t="str">
        <f t="shared" si="14"/>
        <v xml:space="preserve"> </v>
      </c>
      <c r="J164" s="13"/>
      <c r="K164" s="13"/>
      <c r="L164" s="97"/>
      <c r="M164" s="19"/>
      <c r="N164" s="34"/>
      <c r="O164" s="103" t="str">
        <f t="shared" si="17"/>
        <v xml:space="preserve"> </v>
      </c>
      <c r="P164" s="19" t="s">
        <v>316</v>
      </c>
      <c r="Q164" s="159" t="str">
        <f t="shared" si="15"/>
        <v xml:space="preserve"> </v>
      </c>
      <c r="R164" s="218" t="str">
        <f t="shared" si="16"/>
        <v xml:space="preserve"> </v>
      </c>
      <c r="S164" s="26"/>
      <c r="U164" s="27" t="s">
        <v>454</v>
      </c>
    </row>
    <row r="165" spans="1:21">
      <c r="A165" s="12"/>
      <c r="B165" s="13">
        <v>157</v>
      </c>
      <c r="C165" s="23"/>
      <c r="D165" s="24" t="str">
        <f t="shared" si="12"/>
        <v xml:space="preserve"> </v>
      </c>
      <c r="E165" s="14" t="str">
        <f t="shared" si="13"/>
        <v xml:space="preserve"> </v>
      </c>
      <c r="F165" s="15"/>
      <c r="G165" s="13"/>
      <c r="H165" s="21"/>
      <c r="I165" s="16" t="str">
        <f t="shared" si="14"/>
        <v xml:space="preserve"> </v>
      </c>
      <c r="J165" s="13"/>
      <c r="K165" s="13"/>
      <c r="L165" s="97"/>
      <c r="M165" s="19"/>
      <c r="N165" s="25"/>
      <c r="O165" s="103" t="str">
        <f t="shared" si="17"/>
        <v xml:space="preserve"> </v>
      </c>
      <c r="P165" s="19" t="s">
        <v>316</v>
      </c>
      <c r="Q165" s="159" t="str">
        <f t="shared" si="15"/>
        <v xml:space="preserve"> </v>
      </c>
      <c r="R165" s="218" t="str">
        <f t="shared" si="16"/>
        <v xml:space="preserve"> </v>
      </c>
      <c r="S165" s="26"/>
      <c r="U165" s="27" t="s">
        <v>454</v>
      </c>
    </row>
    <row r="166" spans="1:21">
      <c r="A166" s="12"/>
      <c r="B166" s="13">
        <v>158</v>
      </c>
      <c r="C166" s="23"/>
      <c r="D166" s="24" t="str">
        <f t="shared" si="12"/>
        <v xml:space="preserve"> </v>
      </c>
      <c r="E166" s="14" t="str">
        <f t="shared" si="13"/>
        <v xml:space="preserve"> </v>
      </c>
      <c r="F166" s="15"/>
      <c r="G166" s="13"/>
      <c r="H166" s="21"/>
      <c r="I166" s="16" t="str">
        <f t="shared" si="14"/>
        <v xml:space="preserve"> </v>
      </c>
      <c r="J166" s="13"/>
      <c r="K166" s="13"/>
      <c r="L166" s="97"/>
      <c r="M166" s="19"/>
      <c r="N166" s="19"/>
      <c r="O166" s="103" t="str">
        <f t="shared" si="17"/>
        <v xml:space="preserve"> </v>
      </c>
      <c r="P166" s="19" t="s">
        <v>316</v>
      </c>
      <c r="Q166" s="159" t="str">
        <f t="shared" si="15"/>
        <v xml:space="preserve"> </v>
      </c>
      <c r="R166" s="218" t="str">
        <f t="shared" si="16"/>
        <v xml:space="preserve"> </v>
      </c>
      <c r="S166" s="26"/>
      <c r="U166" s="27" t="s">
        <v>454</v>
      </c>
    </row>
    <row r="167" spans="1:21">
      <c r="A167" s="12"/>
      <c r="B167" s="13">
        <v>159</v>
      </c>
      <c r="C167" s="23"/>
      <c r="D167" s="24" t="str">
        <f t="shared" si="12"/>
        <v xml:space="preserve"> </v>
      </c>
      <c r="E167" s="14" t="str">
        <f t="shared" si="13"/>
        <v xml:space="preserve"> </v>
      </c>
      <c r="F167" s="15"/>
      <c r="G167" s="13"/>
      <c r="H167" s="21"/>
      <c r="I167" s="16" t="str">
        <f t="shared" si="14"/>
        <v xml:space="preserve"> </v>
      </c>
      <c r="J167" s="13"/>
      <c r="K167" s="13"/>
      <c r="L167" s="97"/>
      <c r="M167" s="19"/>
      <c r="N167" s="34"/>
      <c r="O167" s="103" t="str">
        <f t="shared" si="17"/>
        <v xml:space="preserve"> </v>
      </c>
      <c r="P167" s="19" t="s">
        <v>316</v>
      </c>
      <c r="Q167" s="159" t="str">
        <f t="shared" si="15"/>
        <v xml:space="preserve"> </v>
      </c>
      <c r="R167" s="218" t="str">
        <f t="shared" si="16"/>
        <v xml:space="preserve"> </v>
      </c>
      <c r="S167" s="26"/>
      <c r="U167" s="27" t="s">
        <v>454</v>
      </c>
    </row>
    <row r="168" spans="1:21">
      <c r="A168" s="12"/>
      <c r="B168" s="13">
        <v>160</v>
      </c>
      <c r="C168" s="23"/>
      <c r="D168" s="24" t="str">
        <f t="shared" si="12"/>
        <v xml:space="preserve"> </v>
      </c>
      <c r="E168" s="14" t="str">
        <f t="shared" si="13"/>
        <v xml:space="preserve"> </v>
      </c>
      <c r="F168" s="15"/>
      <c r="G168" s="13"/>
      <c r="H168" s="21"/>
      <c r="I168" s="16" t="str">
        <f t="shared" si="14"/>
        <v xml:space="preserve"> </v>
      </c>
      <c r="J168" s="13"/>
      <c r="K168" s="13"/>
      <c r="L168" s="97"/>
      <c r="M168" s="19"/>
      <c r="N168" s="19"/>
      <c r="O168" s="103" t="str">
        <f t="shared" si="17"/>
        <v xml:space="preserve"> </v>
      </c>
      <c r="P168" s="19" t="s">
        <v>316</v>
      </c>
      <c r="Q168" s="159" t="str">
        <f t="shared" si="15"/>
        <v xml:space="preserve"> </v>
      </c>
      <c r="R168" s="218" t="str">
        <f t="shared" si="16"/>
        <v xml:space="preserve"> </v>
      </c>
      <c r="S168" s="26"/>
      <c r="U168" s="27" t="s">
        <v>454</v>
      </c>
    </row>
    <row r="169" spans="1:21">
      <c r="A169" s="12"/>
      <c r="B169" s="13">
        <v>161</v>
      </c>
      <c r="C169" s="23"/>
      <c r="D169" s="24" t="str">
        <f t="shared" si="12"/>
        <v xml:space="preserve"> </v>
      </c>
      <c r="E169" s="14" t="str">
        <f t="shared" si="13"/>
        <v xml:space="preserve"> </v>
      </c>
      <c r="F169" s="15"/>
      <c r="G169" s="13"/>
      <c r="H169" s="21"/>
      <c r="I169" s="16" t="str">
        <f t="shared" si="14"/>
        <v xml:space="preserve"> </v>
      </c>
      <c r="J169" s="13"/>
      <c r="K169" s="13"/>
      <c r="L169" s="97"/>
      <c r="M169" s="19"/>
      <c r="N169" s="19"/>
      <c r="O169" s="103" t="str">
        <f t="shared" si="17"/>
        <v xml:space="preserve"> </v>
      </c>
      <c r="P169" s="19" t="s">
        <v>316</v>
      </c>
      <c r="Q169" s="159" t="str">
        <f t="shared" si="15"/>
        <v xml:space="preserve"> </v>
      </c>
      <c r="R169" s="218" t="str">
        <f t="shared" si="16"/>
        <v xml:space="preserve"> </v>
      </c>
      <c r="S169" s="26"/>
      <c r="U169" s="27" t="s">
        <v>454</v>
      </c>
    </row>
    <row r="170" spans="1:21">
      <c r="A170" s="12"/>
      <c r="B170" s="13">
        <v>162</v>
      </c>
      <c r="C170" s="23"/>
      <c r="D170" s="24" t="str">
        <f t="shared" si="12"/>
        <v xml:space="preserve"> </v>
      </c>
      <c r="E170" s="14" t="str">
        <f t="shared" si="13"/>
        <v xml:space="preserve"> </v>
      </c>
      <c r="F170" s="15"/>
      <c r="G170" s="13"/>
      <c r="H170" s="21"/>
      <c r="I170" s="16" t="str">
        <f t="shared" si="14"/>
        <v xml:space="preserve"> </v>
      </c>
      <c r="J170" s="13"/>
      <c r="K170" s="13"/>
      <c r="L170" s="97"/>
      <c r="M170" s="13"/>
      <c r="N170" s="34"/>
      <c r="O170" s="103" t="str">
        <f t="shared" si="17"/>
        <v xml:space="preserve"> </v>
      </c>
      <c r="P170" s="19" t="s">
        <v>316</v>
      </c>
      <c r="Q170" s="159" t="str">
        <f t="shared" si="15"/>
        <v xml:space="preserve"> </v>
      </c>
      <c r="R170" s="218" t="str">
        <f t="shared" si="16"/>
        <v xml:space="preserve"> </v>
      </c>
      <c r="S170" s="26"/>
      <c r="U170" s="27" t="s">
        <v>454</v>
      </c>
    </row>
    <row r="171" spans="1:21">
      <c r="A171" s="12"/>
      <c r="B171" s="13">
        <v>163</v>
      </c>
      <c r="C171" s="23"/>
      <c r="D171" s="24" t="str">
        <f t="shared" si="12"/>
        <v xml:space="preserve"> </v>
      </c>
      <c r="E171" s="14" t="str">
        <f t="shared" si="13"/>
        <v xml:space="preserve"> </v>
      </c>
      <c r="F171" s="15"/>
      <c r="G171" s="13"/>
      <c r="H171" s="21"/>
      <c r="I171" s="16" t="str">
        <f t="shared" si="14"/>
        <v xml:space="preserve"> </v>
      </c>
      <c r="J171" s="13"/>
      <c r="K171" s="13"/>
      <c r="L171" s="97"/>
      <c r="M171" s="19"/>
      <c r="N171" s="34"/>
      <c r="O171" s="103" t="str">
        <f t="shared" si="17"/>
        <v xml:space="preserve"> </v>
      </c>
      <c r="P171" s="19" t="s">
        <v>316</v>
      </c>
      <c r="Q171" s="159" t="str">
        <f t="shared" si="15"/>
        <v xml:space="preserve"> </v>
      </c>
      <c r="R171" s="218" t="str">
        <f t="shared" si="16"/>
        <v xml:space="preserve"> </v>
      </c>
      <c r="S171" s="26"/>
      <c r="U171" s="27" t="s">
        <v>454</v>
      </c>
    </row>
    <row r="172" spans="1:21">
      <c r="A172" s="12"/>
      <c r="B172" s="13">
        <v>164</v>
      </c>
      <c r="C172" s="23"/>
      <c r="D172" s="24" t="str">
        <f t="shared" si="12"/>
        <v xml:space="preserve"> </v>
      </c>
      <c r="E172" s="14" t="str">
        <f t="shared" si="13"/>
        <v xml:space="preserve"> </v>
      </c>
      <c r="F172" s="15"/>
      <c r="G172" s="13"/>
      <c r="H172" s="21"/>
      <c r="I172" s="16" t="str">
        <f t="shared" si="14"/>
        <v xml:space="preserve"> </v>
      </c>
      <c r="J172" s="13"/>
      <c r="K172" s="13"/>
      <c r="L172" s="97"/>
      <c r="M172" s="19"/>
      <c r="N172" s="34"/>
      <c r="O172" s="103" t="str">
        <f t="shared" si="17"/>
        <v xml:space="preserve"> </v>
      </c>
      <c r="P172" s="19" t="s">
        <v>316</v>
      </c>
      <c r="Q172" s="159" t="str">
        <f t="shared" si="15"/>
        <v xml:space="preserve"> </v>
      </c>
      <c r="R172" s="218" t="str">
        <f t="shared" si="16"/>
        <v xml:space="preserve"> </v>
      </c>
      <c r="S172" s="26"/>
      <c r="U172" s="27" t="s">
        <v>454</v>
      </c>
    </row>
    <row r="173" spans="1:21">
      <c r="A173" s="12"/>
      <c r="B173" s="13">
        <v>165</v>
      </c>
      <c r="C173" s="23"/>
      <c r="D173" s="24" t="str">
        <f t="shared" si="12"/>
        <v xml:space="preserve"> </v>
      </c>
      <c r="E173" s="14" t="str">
        <f t="shared" si="13"/>
        <v xml:space="preserve"> </v>
      </c>
      <c r="F173" s="15"/>
      <c r="G173" s="13"/>
      <c r="H173" s="21"/>
      <c r="I173" s="16" t="str">
        <f t="shared" si="14"/>
        <v xml:space="preserve"> </v>
      </c>
      <c r="J173" s="13"/>
      <c r="K173" s="13"/>
      <c r="L173" s="97"/>
      <c r="M173" s="19"/>
      <c r="N173" s="34"/>
      <c r="O173" s="103" t="str">
        <f t="shared" si="17"/>
        <v xml:space="preserve"> </v>
      </c>
      <c r="P173" s="19" t="s">
        <v>316</v>
      </c>
      <c r="Q173" s="159" t="str">
        <f t="shared" si="15"/>
        <v xml:space="preserve"> </v>
      </c>
      <c r="R173" s="218" t="str">
        <f t="shared" si="16"/>
        <v xml:space="preserve"> </v>
      </c>
      <c r="S173" s="26"/>
      <c r="U173" s="27" t="s">
        <v>454</v>
      </c>
    </row>
    <row r="174" spans="1:21">
      <c r="A174" s="12"/>
      <c r="B174" s="13">
        <v>166</v>
      </c>
      <c r="C174" s="23"/>
      <c r="D174" s="24" t="str">
        <f t="shared" si="12"/>
        <v xml:space="preserve"> </v>
      </c>
      <c r="E174" s="14" t="str">
        <f t="shared" si="13"/>
        <v xml:space="preserve"> </v>
      </c>
      <c r="F174" s="15"/>
      <c r="G174" s="13"/>
      <c r="H174" s="21"/>
      <c r="I174" s="16" t="str">
        <f t="shared" si="14"/>
        <v xml:space="preserve"> </v>
      </c>
      <c r="J174" s="13"/>
      <c r="K174" s="13"/>
      <c r="L174" s="97"/>
      <c r="M174" s="19"/>
      <c r="N174" s="19"/>
      <c r="O174" s="103" t="str">
        <f t="shared" si="17"/>
        <v xml:space="preserve"> </v>
      </c>
      <c r="P174" s="19" t="s">
        <v>316</v>
      </c>
      <c r="Q174" s="159" t="str">
        <f t="shared" si="15"/>
        <v xml:space="preserve"> </v>
      </c>
      <c r="R174" s="218" t="str">
        <f t="shared" si="16"/>
        <v xml:space="preserve"> </v>
      </c>
      <c r="S174" s="26"/>
      <c r="U174" s="27" t="s">
        <v>454</v>
      </c>
    </row>
    <row r="175" spans="1:21">
      <c r="A175" s="12"/>
      <c r="B175" s="13">
        <v>167</v>
      </c>
      <c r="C175" s="23"/>
      <c r="D175" s="24" t="str">
        <f t="shared" si="12"/>
        <v xml:space="preserve"> </v>
      </c>
      <c r="E175" s="14" t="str">
        <f t="shared" si="13"/>
        <v xml:space="preserve"> </v>
      </c>
      <c r="F175" s="15"/>
      <c r="G175" s="13"/>
      <c r="H175" s="21"/>
      <c r="I175" s="16" t="str">
        <f t="shared" si="14"/>
        <v xml:space="preserve"> </v>
      </c>
      <c r="J175" s="13"/>
      <c r="K175" s="13"/>
      <c r="L175" s="97"/>
      <c r="M175" s="13"/>
      <c r="N175" s="34"/>
      <c r="O175" s="103" t="str">
        <f t="shared" si="17"/>
        <v xml:space="preserve"> </v>
      </c>
      <c r="P175" s="19" t="s">
        <v>316</v>
      </c>
      <c r="Q175" s="159" t="str">
        <f t="shared" si="15"/>
        <v xml:space="preserve"> </v>
      </c>
      <c r="R175" s="218" t="str">
        <f t="shared" si="16"/>
        <v xml:space="preserve"> </v>
      </c>
      <c r="S175" s="26"/>
      <c r="U175" s="27" t="s">
        <v>454</v>
      </c>
    </row>
    <row r="176" spans="1:21">
      <c r="A176" s="12"/>
      <c r="B176" s="13">
        <v>168</v>
      </c>
      <c r="C176" s="23"/>
      <c r="D176" s="24" t="str">
        <f t="shared" si="12"/>
        <v xml:space="preserve"> </v>
      </c>
      <c r="E176" s="14" t="str">
        <f t="shared" si="13"/>
        <v xml:space="preserve"> </v>
      </c>
      <c r="F176" s="15"/>
      <c r="G176" s="13"/>
      <c r="H176" s="21"/>
      <c r="I176" s="16" t="str">
        <f t="shared" si="14"/>
        <v xml:space="preserve"> </v>
      </c>
      <c r="J176" s="13"/>
      <c r="K176" s="13"/>
      <c r="L176" s="97"/>
      <c r="M176" s="19"/>
      <c r="N176" s="34"/>
      <c r="O176" s="103" t="str">
        <f t="shared" si="17"/>
        <v xml:space="preserve"> </v>
      </c>
      <c r="P176" s="19" t="s">
        <v>316</v>
      </c>
      <c r="Q176" s="159" t="str">
        <f t="shared" si="15"/>
        <v xml:space="preserve"> </v>
      </c>
      <c r="R176" s="218" t="str">
        <f t="shared" si="16"/>
        <v xml:space="preserve"> </v>
      </c>
      <c r="S176" s="26"/>
      <c r="U176" s="27" t="s">
        <v>454</v>
      </c>
    </row>
    <row r="177" spans="1:21">
      <c r="A177" s="12"/>
      <c r="B177" s="13">
        <v>169</v>
      </c>
      <c r="C177" s="23"/>
      <c r="D177" s="24" t="str">
        <f t="shared" si="12"/>
        <v xml:space="preserve"> </v>
      </c>
      <c r="E177" s="14" t="str">
        <f t="shared" si="13"/>
        <v xml:space="preserve"> </v>
      </c>
      <c r="F177" s="15"/>
      <c r="G177" s="20"/>
      <c r="H177" s="21"/>
      <c r="I177" s="16" t="str">
        <f t="shared" si="14"/>
        <v xml:space="preserve"> </v>
      </c>
      <c r="J177" s="17"/>
      <c r="K177" s="17"/>
      <c r="L177" s="92"/>
      <c r="M177" s="19"/>
      <c r="N177" s="25"/>
      <c r="O177" s="103" t="str">
        <f t="shared" si="17"/>
        <v xml:space="preserve"> </v>
      </c>
      <c r="P177" s="19" t="s">
        <v>316</v>
      </c>
      <c r="Q177" s="159" t="str">
        <f t="shared" si="15"/>
        <v xml:space="preserve"> </v>
      </c>
      <c r="R177" s="218" t="str">
        <f t="shared" si="16"/>
        <v xml:space="preserve"> </v>
      </c>
      <c r="S177" s="26"/>
      <c r="U177" s="27" t="s">
        <v>454</v>
      </c>
    </row>
    <row r="178" spans="1:21">
      <c r="A178" s="12"/>
      <c r="B178" s="13">
        <v>170</v>
      </c>
      <c r="C178" s="23"/>
      <c r="D178" s="24" t="str">
        <f t="shared" si="12"/>
        <v xml:space="preserve"> </v>
      </c>
      <c r="E178" s="14" t="str">
        <f t="shared" si="13"/>
        <v xml:space="preserve"> </v>
      </c>
      <c r="F178" s="15"/>
      <c r="G178" s="20"/>
      <c r="H178" s="21"/>
      <c r="I178" s="16" t="str">
        <f t="shared" si="14"/>
        <v xml:space="preserve"> </v>
      </c>
      <c r="J178" s="17"/>
      <c r="K178" s="17"/>
      <c r="L178" s="92"/>
      <c r="M178" s="19"/>
      <c r="N178" s="25"/>
      <c r="O178" s="103" t="str">
        <f t="shared" si="17"/>
        <v xml:space="preserve"> </v>
      </c>
      <c r="P178" s="19" t="s">
        <v>316</v>
      </c>
      <c r="Q178" s="159" t="str">
        <f t="shared" si="15"/>
        <v xml:space="preserve"> </v>
      </c>
      <c r="R178" s="218" t="str">
        <f t="shared" si="16"/>
        <v xml:space="preserve"> </v>
      </c>
      <c r="S178" s="26"/>
      <c r="U178" s="27" t="s">
        <v>454</v>
      </c>
    </row>
    <row r="179" spans="1:21">
      <c r="A179" s="12"/>
      <c r="B179" s="13">
        <v>171</v>
      </c>
      <c r="C179" s="23"/>
      <c r="D179" s="24" t="str">
        <f t="shared" si="12"/>
        <v xml:space="preserve"> </v>
      </c>
      <c r="E179" s="14" t="str">
        <f t="shared" si="13"/>
        <v xml:space="preserve"> </v>
      </c>
      <c r="F179" s="15"/>
      <c r="G179" s="13"/>
      <c r="H179" s="21"/>
      <c r="I179" s="16" t="str">
        <f t="shared" si="14"/>
        <v xml:space="preserve"> </v>
      </c>
      <c r="J179" s="13"/>
      <c r="K179" s="13"/>
      <c r="L179" s="97"/>
      <c r="M179" s="19"/>
      <c r="N179" s="25"/>
      <c r="O179" s="103" t="str">
        <f t="shared" si="17"/>
        <v xml:space="preserve"> </v>
      </c>
      <c r="P179" s="19" t="s">
        <v>316</v>
      </c>
      <c r="Q179" s="159" t="str">
        <f t="shared" si="15"/>
        <v xml:space="preserve"> </v>
      </c>
      <c r="R179" s="218" t="str">
        <f t="shared" si="16"/>
        <v xml:space="preserve"> </v>
      </c>
      <c r="S179" s="26"/>
      <c r="U179" s="27" t="s">
        <v>454</v>
      </c>
    </row>
    <row r="180" spans="1:21">
      <c r="A180" s="13"/>
      <c r="B180" s="13">
        <v>172</v>
      </c>
      <c r="C180" s="23"/>
      <c r="D180" s="24" t="str">
        <f t="shared" si="12"/>
        <v xml:space="preserve"> </v>
      </c>
      <c r="E180" s="14" t="str">
        <f t="shared" si="13"/>
        <v xml:space="preserve"> </v>
      </c>
      <c r="F180" s="15"/>
      <c r="G180" s="13"/>
      <c r="H180" s="21"/>
      <c r="I180" s="16" t="str">
        <f t="shared" si="14"/>
        <v xml:space="preserve"> </v>
      </c>
      <c r="J180" s="13"/>
      <c r="K180" s="13"/>
      <c r="L180" s="97"/>
      <c r="M180" s="19"/>
      <c r="N180" s="25"/>
      <c r="O180" s="103" t="str">
        <f t="shared" si="17"/>
        <v xml:space="preserve"> </v>
      </c>
      <c r="P180" s="19" t="s">
        <v>316</v>
      </c>
      <c r="Q180" s="159" t="str">
        <f t="shared" si="15"/>
        <v xml:space="preserve"> </v>
      </c>
      <c r="R180" s="218" t="str">
        <f t="shared" si="16"/>
        <v xml:space="preserve"> </v>
      </c>
      <c r="S180" s="26"/>
      <c r="U180" s="27" t="s">
        <v>454</v>
      </c>
    </row>
    <row r="181" spans="1:21">
      <c r="A181" s="13"/>
      <c r="B181" s="13">
        <v>173</v>
      </c>
      <c r="C181" s="23"/>
      <c r="D181" s="24" t="str">
        <f t="shared" si="12"/>
        <v xml:space="preserve"> </v>
      </c>
      <c r="E181" s="14" t="str">
        <f t="shared" si="13"/>
        <v xml:space="preserve"> </v>
      </c>
      <c r="F181" s="15"/>
      <c r="G181" s="13"/>
      <c r="H181" s="21"/>
      <c r="I181" s="16" t="str">
        <f t="shared" si="14"/>
        <v xml:space="preserve"> </v>
      </c>
      <c r="J181" s="13"/>
      <c r="K181" s="13"/>
      <c r="L181" s="97"/>
      <c r="M181" s="19"/>
      <c r="N181" s="25"/>
      <c r="O181" s="103" t="str">
        <f t="shared" si="17"/>
        <v xml:space="preserve"> </v>
      </c>
      <c r="P181" s="19" t="s">
        <v>316</v>
      </c>
      <c r="Q181" s="159" t="str">
        <f t="shared" si="15"/>
        <v xml:space="preserve"> </v>
      </c>
      <c r="R181" s="218" t="str">
        <f t="shared" si="16"/>
        <v xml:space="preserve"> </v>
      </c>
      <c r="S181" s="26"/>
      <c r="U181" s="27" t="s">
        <v>454</v>
      </c>
    </row>
    <row r="182" spans="1:21">
      <c r="A182" s="13"/>
      <c r="B182" s="13">
        <v>174</v>
      </c>
      <c r="C182" s="23"/>
      <c r="D182" s="24" t="str">
        <f t="shared" si="12"/>
        <v xml:space="preserve"> </v>
      </c>
      <c r="E182" s="14" t="str">
        <f t="shared" si="13"/>
        <v xml:space="preserve"> </v>
      </c>
      <c r="F182" s="15"/>
      <c r="G182" s="13"/>
      <c r="H182" s="21"/>
      <c r="I182" s="16" t="str">
        <f t="shared" si="14"/>
        <v xml:space="preserve"> </v>
      </c>
      <c r="J182" s="13"/>
      <c r="K182" s="13"/>
      <c r="L182" s="97"/>
      <c r="M182" s="19"/>
      <c r="N182" s="25"/>
      <c r="O182" s="103" t="str">
        <f t="shared" si="17"/>
        <v xml:space="preserve"> </v>
      </c>
      <c r="P182" s="19" t="s">
        <v>316</v>
      </c>
      <c r="Q182" s="159" t="str">
        <f t="shared" si="15"/>
        <v xml:space="preserve"> </v>
      </c>
      <c r="R182" s="218" t="str">
        <f t="shared" si="16"/>
        <v xml:space="preserve"> </v>
      </c>
      <c r="S182" s="26"/>
      <c r="U182" s="27" t="s">
        <v>454</v>
      </c>
    </row>
    <row r="183" spans="1:21">
      <c r="A183" s="13"/>
      <c r="B183" s="13">
        <v>175</v>
      </c>
      <c r="C183" s="23"/>
      <c r="D183" s="24" t="str">
        <f t="shared" si="12"/>
        <v xml:space="preserve"> </v>
      </c>
      <c r="E183" s="14" t="str">
        <f t="shared" si="13"/>
        <v xml:space="preserve"> </v>
      </c>
      <c r="F183" s="15"/>
      <c r="G183" s="13"/>
      <c r="H183" s="21"/>
      <c r="I183" s="16" t="str">
        <f t="shared" si="14"/>
        <v xml:space="preserve"> </v>
      </c>
      <c r="J183" s="13"/>
      <c r="K183" s="13"/>
      <c r="L183" s="97"/>
      <c r="M183" s="19"/>
      <c r="N183" s="25"/>
      <c r="O183" s="103" t="str">
        <f t="shared" si="17"/>
        <v xml:space="preserve"> </v>
      </c>
      <c r="P183" s="19" t="s">
        <v>316</v>
      </c>
      <c r="Q183" s="159" t="str">
        <f t="shared" si="15"/>
        <v xml:space="preserve"> </v>
      </c>
      <c r="R183" s="218" t="str">
        <f t="shared" si="16"/>
        <v xml:space="preserve"> </v>
      </c>
      <c r="S183" s="26"/>
      <c r="U183" s="27" t="s">
        <v>454</v>
      </c>
    </row>
    <row r="184" spans="1:21">
      <c r="A184" s="13"/>
      <c r="B184" s="13">
        <v>176</v>
      </c>
      <c r="C184" s="23"/>
      <c r="D184" s="24" t="str">
        <f t="shared" si="12"/>
        <v xml:space="preserve"> </v>
      </c>
      <c r="E184" s="14" t="str">
        <f t="shared" si="13"/>
        <v xml:space="preserve"> </v>
      </c>
      <c r="F184" s="15"/>
      <c r="G184" s="13"/>
      <c r="H184" s="21"/>
      <c r="I184" s="16" t="str">
        <f t="shared" si="14"/>
        <v xml:space="preserve"> </v>
      </c>
      <c r="J184" s="13"/>
      <c r="K184" s="13"/>
      <c r="L184" s="97"/>
      <c r="M184" s="19"/>
      <c r="N184" s="25"/>
      <c r="O184" s="103" t="str">
        <f t="shared" si="17"/>
        <v xml:space="preserve"> </v>
      </c>
      <c r="P184" s="19" t="s">
        <v>316</v>
      </c>
      <c r="Q184" s="159" t="str">
        <f t="shared" si="15"/>
        <v xml:space="preserve"> </v>
      </c>
      <c r="R184" s="218" t="str">
        <f t="shared" si="16"/>
        <v xml:space="preserve"> </v>
      </c>
      <c r="S184" s="26"/>
      <c r="U184" s="27" t="s">
        <v>454</v>
      </c>
    </row>
    <row r="185" spans="1:21">
      <c r="A185" s="13"/>
      <c r="B185" s="13">
        <v>177</v>
      </c>
      <c r="C185" s="23"/>
      <c r="D185" s="24" t="str">
        <f t="shared" si="12"/>
        <v xml:space="preserve"> </v>
      </c>
      <c r="E185" s="14" t="str">
        <f t="shared" si="13"/>
        <v xml:space="preserve"> </v>
      </c>
      <c r="F185" s="15"/>
      <c r="G185" s="13"/>
      <c r="H185" s="21"/>
      <c r="I185" s="16" t="str">
        <f t="shared" si="14"/>
        <v xml:space="preserve"> </v>
      </c>
      <c r="J185" s="13"/>
      <c r="K185" s="13"/>
      <c r="L185" s="97"/>
      <c r="M185" s="19"/>
      <c r="N185" s="25"/>
      <c r="O185" s="103" t="str">
        <f t="shared" si="17"/>
        <v xml:space="preserve"> </v>
      </c>
      <c r="P185" s="19" t="s">
        <v>316</v>
      </c>
      <c r="Q185" s="159" t="str">
        <f t="shared" si="15"/>
        <v xml:space="preserve"> </v>
      </c>
      <c r="R185" s="218" t="str">
        <f t="shared" si="16"/>
        <v xml:space="preserve"> </v>
      </c>
      <c r="S185" s="26"/>
      <c r="U185" s="27" t="s">
        <v>454</v>
      </c>
    </row>
    <row r="186" spans="1:21">
      <c r="A186" s="13"/>
      <c r="B186" s="13">
        <v>178</v>
      </c>
      <c r="C186" s="23"/>
      <c r="D186" s="24" t="str">
        <f t="shared" si="12"/>
        <v xml:space="preserve"> </v>
      </c>
      <c r="E186" s="14" t="str">
        <f t="shared" si="13"/>
        <v xml:space="preserve"> </v>
      </c>
      <c r="F186" s="15"/>
      <c r="G186" s="13"/>
      <c r="H186" s="21"/>
      <c r="I186" s="16" t="str">
        <f t="shared" si="14"/>
        <v xml:space="preserve"> </v>
      </c>
      <c r="J186" s="13"/>
      <c r="K186" s="13"/>
      <c r="L186" s="97"/>
      <c r="M186" s="19"/>
      <c r="N186" s="25"/>
      <c r="O186" s="103" t="str">
        <f t="shared" si="17"/>
        <v xml:space="preserve"> </v>
      </c>
      <c r="P186" s="19" t="s">
        <v>316</v>
      </c>
      <c r="Q186" s="159" t="str">
        <f t="shared" si="15"/>
        <v xml:space="preserve"> </v>
      </c>
      <c r="R186" s="218" t="str">
        <f t="shared" si="16"/>
        <v xml:space="preserve"> </v>
      </c>
      <c r="S186" s="26"/>
      <c r="U186" s="27" t="s">
        <v>454</v>
      </c>
    </row>
    <row r="187" spans="1:21">
      <c r="A187" s="13"/>
      <c r="B187" s="13">
        <v>179</v>
      </c>
      <c r="C187" s="23"/>
      <c r="D187" s="24" t="str">
        <f t="shared" si="12"/>
        <v xml:space="preserve"> </v>
      </c>
      <c r="E187" s="14" t="str">
        <f t="shared" si="13"/>
        <v xml:space="preserve"> </v>
      </c>
      <c r="F187" s="15"/>
      <c r="G187" s="13"/>
      <c r="H187" s="21"/>
      <c r="I187" s="16" t="str">
        <f t="shared" si="14"/>
        <v xml:space="preserve"> </v>
      </c>
      <c r="J187" s="13"/>
      <c r="K187" s="13"/>
      <c r="L187" s="97"/>
      <c r="M187" s="19"/>
      <c r="N187" s="25"/>
      <c r="O187" s="103" t="str">
        <f t="shared" si="17"/>
        <v xml:space="preserve"> </v>
      </c>
      <c r="P187" s="19" t="s">
        <v>316</v>
      </c>
      <c r="Q187" s="159" t="str">
        <f t="shared" si="15"/>
        <v xml:space="preserve"> </v>
      </c>
      <c r="R187" s="218" t="str">
        <f t="shared" si="16"/>
        <v xml:space="preserve"> </v>
      </c>
      <c r="S187" s="26"/>
      <c r="U187" s="27" t="s">
        <v>454</v>
      </c>
    </row>
    <row r="188" spans="1:21">
      <c r="A188" s="13"/>
      <c r="B188" s="13">
        <v>180</v>
      </c>
      <c r="C188" s="23"/>
      <c r="D188" s="24" t="str">
        <f t="shared" si="12"/>
        <v xml:space="preserve"> </v>
      </c>
      <c r="E188" s="14" t="str">
        <f t="shared" si="13"/>
        <v xml:space="preserve"> </v>
      </c>
      <c r="F188" s="15"/>
      <c r="G188" s="13"/>
      <c r="H188" s="21"/>
      <c r="I188" s="16" t="str">
        <f t="shared" si="14"/>
        <v xml:space="preserve"> </v>
      </c>
      <c r="J188" s="13"/>
      <c r="K188" s="13"/>
      <c r="L188" s="97"/>
      <c r="M188" s="19"/>
      <c r="N188" s="25"/>
      <c r="O188" s="103" t="str">
        <f t="shared" si="17"/>
        <v xml:space="preserve"> </v>
      </c>
      <c r="P188" s="19" t="s">
        <v>316</v>
      </c>
      <c r="Q188" s="159" t="str">
        <f t="shared" si="15"/>
        <v xml:space="preserve"> </v>
      </c>
      <c r="R188" s="218" t="str">
        <f t="shared" si="16"/>
        <v xml:space="preserve"> </v>
      </c>
      <c r="S188" s="26"/>
      <c r="U188" s="27" t="s">
        <v>454</v>
      </c>
    </row>
    <row r="189" spans="1:21">
      <c r="A189" s="12"/>
      <c r="B189" s="13">
        <v>181</v>
      </c>
      <c r="C189" s="23"/>
      <c r="D189" s="24" t="str">
        <f t="shared" si="12"/>
        <v xml:space="preserve"> </v>
      </c>
      <c r="E189" s="14" t="str">
        <f t="shared" si="13"/>
        <v xml:space="preserve"> </v>
      </c>
      <c r="F189" s="15"/>
      <c r="G189" s="20"/>
      <c r="H189" s="21"/>
      <c r="I189" s="16" t="str">
        <f t="shared" si="14"/>
        <v xml:space="preserve"> </v>
      </c>
      <c r="J189" s="17"/>
      <c r="K189" s="17"/>
      <c r="L189" s="92"/>
      <c r="M189" s="19"/>
      <c r="N189" s="25"/>
      <c r="O189" s="103" t="str">
        <f t="shared" si="17"/>
        <v xml:space="preserve"> </v>
      </c>
      <c r="P189" s="19" t="s">
        <v>316</v>
      </c>
      <c r="Q189" s="159" t="str">
        <f t="shared" si="15"/>
        <v xml:space="preserve"> </v>
      </c>
      <c r="R189" s="218" t="str">
        <f t="shared" si="16"/>
        <v xml:space="preserve"> </v>
      </c>
      <c r="S189" s="26"/>
      <c r="U189" s="27" t="s">
        <v>454</v>
      </c>
    </row>
    <row r="190" spans="1:21">
      <c r="A190" s="12"/>
      <c r="B190" s="13">
        <v>182</v>
      </c>
      <c r="C190" s="23"/>
      <c r="D190" s="24" t="str">
        <f t="shared" si="12"/>
        <v xml:space="preserve"> </v>
      </c>
      <c r="E190" s="14" t="str">
        <f t="shared" si="13"/>
        <v xml:space="preserve"> </v>
      </c>
      <c r="F190" s="15"/>
      <c r="G190" s="20"/>
      <c r="H190" s="21"/>
      <c r="I190" s="16" t="str">
        <f t="shared" si="14"/>
        <v xml:space="preserve"> </v>
      </c>
      <c r="J190" s="17"/>
      <c r="K190" s="17"/>
      <c r="L190" s="92"/>
      <c r="M190" s="19"/>
      <c r="N190" s="25"/>
      <c r="O190" s="103" t="str">
        <f t="shared" si="17"/>
        <v xml:space="preserve"> </v>
      </c>
      <c r="P190" s="19" t="s">
        <v>316</v>
      </c>
      <c r="Q190" s="159" t="str">
        <f t="shared" si="15"/>
        <v xml:space="preserve"> </v>
      </c>
      <c r="R190" s="218" t="str">
        <f t="shared" si="16"/>
        <v xml:space="preserve"> </v>
      </c>
      <c r="S190" s="26"/>
      <c r="U190" s="27" t="s">
        <v>454</v>
      </c>
    </row>
    <row r="191" spans="1:21">
      <c r="A191" s="12"/>
      <c r="B191" s="13">
        <v>183</v>
      </c>
      <c r="C191" s="23"/>
      <c r="D191" s="24" t="str">
        <f t="shared" si="12"/>
        <v xml:space="preserve"> </v>
      </c>
      <c r="E191" s="14" t="str">
        <f t="shared" si="13"/>
        <v xml:space="preserve"> </v>
      </c>
      <c r="F191" s="15"/>
      <c r="G191" s="20"/>
      <c r="H191" s="21"/>
      <c r="I191" s="16" t="str">
        <f t="shared" si="14"/>
        <v xml:space="preserve"> </v>
      </c>
      <c r="J191" s="17"/>
      <c r="K191" s="17"/>
      <c r="L191" s="92"/>
      <c r="M191" s="19"/>
      <c r="N191" s="25"/>
      <c r="O191" s="103" t="str">
        <f t="shared" si="17"/>
        <v xml:space="preserve"> </v>
      </c>
      <c r="P191" s="19" t="s">
        <v>316</v>
      </c>
      <c r="Q191" s="159" t="str">
        <f t="shared" si="15"/>
        <v xml:space="preserve"> </v>
      </c>
      <c r="R191" s="218" t="str">
        <f t="shared" si="16"/>
        <v xml:space="preserve"> </v>
      </c>
      <c r="S191" s="26"/>
      <c r="U191" s="27" t="s">
        <v>454</v>
      </c>
    </row>
    <row r="192" spans="1:21">
      <c r="A192" s="12"/>
      <c r="B192" s="13">
        <v>184</v>
      </c>
      <c r="C192" s="23"/>
      <c r="D192" s="24" t="str">
        <f t="shared" si="12"/>
        <v xml:space="preserve"> </v>
      </c>
      <c r="E192" s="14" t="str">
        <f t="shared" si="13"/>
        <v xml:space="preserve"> </v>
      </c>
      <c r="F192" s="15"/>
      <c r="G192" s="13"/>
      <c r="H192" s="21"/>
      <c r="I192" s="16" t="str">
        <f t="shared" si="14"/>
        <v xml:space="preserve"> </v>
      </c>
      <c r="J192" s="17"/>
      <c r="K192" s="17"/>
      <c r="L192" s="92"/>
      <c r="M192" s="19"/>
      <c r="N192" s="25"/>
      <c r="O192" s="103" t="str">
        <f t="shared" si="17"/>
        <v xml:space="preserve"> </v>
      </c>
      <c r="P192" s="19" t="s">
        <v>316</v>
      </c>
      <c r="Q192" s="159" t="str">
        <f t="shared" si="15"/>
        <v xml:space="preserve"> </v>
      </c>
      <c r="R192" s="218" t="str">
        <f t="shared" si="16"/>
        <v xml:space="preserve"> </v>
      </c>
      <c r="S192" s="26"/>
      <c r="U192" s="27" t="s">
        <v>454</v>
      </c>
    </row>
    <row r="193" spans="1:21">
      <c r="A193" s="12"/>
      <c r="B193" s="13">
        <v>185</v>
      </c>
      <c r="C193" s="23"/>
      <c r="D193" s="24" t="str">
        <f t="shared" ref="D193:D256" si="18">IFERROR(VLOOKUP(C193,DATOS,4,FALSE)," ")</f>
        <v xml:space="preserve"> </v>
      </c>
      <c r="E193" s="14" t="str">
        <f t="shared" ref="E193:E256" si="19">IFERROR(VLOOKUP(C193,DATOS,3,FALSE)," ")</f>
        <v xml:space="preserve"> </v>
      </c>
      <c r="F193" s="15"/>
      <c r="G193" s="20"/>
      <c r="H193" s="21"/>
      <c r="I193" s="16" t="str">
        <f t="shared" ref="I193:I256" si="20">IFERROR(VLOOKUP(C193,DATOS,5,FALSE)," ")</f>
        <v xml:space="preserve"> </v>
      </c>
      <c r="J193" s="17"/>
      <c r="K193" s="17"/>
      <c r="L193" s="92"/>
      <c r="M193" s="19"/>
      <c r="N193" s="25"/>
      <c r="O193" s="103" t="str">
        <f t="shared" si="17"/>
        <v xml:space="preserve"> </v>
      </c>
      <c r="P193" s="19" t="s">
        <v>316</v>
      </c>
      <c r="Q193" s="159" t="str">
        <f t="shared" ref="Q193:Q256" si="21">IFERROR(VLOOKUP(C193,DATOS,10,FALSE)," ")</f>
        <v xml:space="preserve"> </v>
      </c>
      <c r="R193" s="218" t="str">
        <f t="shared" si="16"/>
        <v xml:space="preserve"> </v>
      </c>
      <c r="S193" s="26"/>
      <c r="U193" s="27" t="s">
        <v>454</v>
      </c>
    </row>
    <row r="194" spans="1:21">
      <c r="A194" s="12"/>
      <c r="B194" s="13">
        <v>186</v>
      </c>
      <c r="C194" s="23"/>
      <c r="D194" s="24" t="str">
        <f t="shared" si="18"/>
        <v xml:space="preserve"> </v>
      </c>
      <c r="E194" s="14" t="str">
        <f t="shared" si="19"/>
        <v xml:space="preserve"> </v>
      </c>
      <c r="F194" s="15"/>
      <c r="G194" s="20"/>
      <c r="H194" s="21"/>
      <c r="I194" s="16" t="str">
        <f t="shared" si="20"/>
        <v xml:space="preserve"> </v>
      </c>
      <c r="J194" s="17"/>
      <c r="K194" s="17"/>
      <c r="L194" s="92"/>
      <c r="M194" s="19"/>
      <c r="N194" s="25"/>
      <c r="O194" s="103" t="str">
        <f t="shared" si="17"/>
        <v xml:space="preserve"> </v>
      </c>
      <c r="P194" s="19" t="s">
        <v>316</v>
      </c>
      <c r="Q194" s="159" t="str">
        <f t="shared" si="21"/>
        <v xml:space="preserve"> </v>
      </c>
      <c r="R194" s="218" t="str">
        <f t="shared" si="16"/>
        <v xml:space="preserve"> </v>
      </c>
      <c r="S194" s="26"/>
      <c r="U194" s="27" t="s">
        <v>454</v>
      </c>
    </row>
    <row r="195" spans="1:21" s="43" customFormat="1">
      <c r="A195" s="38"/>
      <c r="B195" s="13">
        <v>187</v>
      </c>
      <c r="C195" s="39"/>
      <c r="D195" s="24" t="str">
        <f t="shared" si="18"/>
        <v xml:space="preserve"> </v>
      </c>
      <c r="E195" s="14" t="str">
        <f t="shared" si="19"/>
        <v xml:space="preserve"> </v>
      </c>
      <c r="F195" s="40"/>
      <c r="G195" s="41"/>
      <c r="H195" s="21"/>
      <c r="I195" s="16" t="str">
        <f t="shared" si="20"/>
        <v xml:space="preserve"> </v>
      </c>
      <c r="J195" s="22"/>
      <c r="K195" s="22"/>
      <c r="L195" s="98"/>
      <c r="M195" s="31"/>
      <c r="N195" s="42"/>
      <c r="O195" s="103" t="str">
        <f t="shared" si="17"/>
        <v xml:space="preserve"> </v>
      </c>
      <c r="P195" s="19" t="s">
        <v>316</v>
      </c>
      <c r="Q195" s="159" t="str">
        <f t="shared" si="21"/>
        <v xml:space="preserve"> </v>
      </c>
      <c r="R195" s="218" t="str">
        <f t="shared" ref="R195:R258" si="22">IFERROR(H195/Q195*100," ")</f>
        <v xml:space="preserve"> </v>
      </c>
      <c r="S195" s="223"/>
      <c r="U195" s="27" t="s">
        <v>454</v>
      </c>
    </row>
    <row r="196" spans="1:21">
      <c r="A196" s="12"/>
      <c r="B196" s="13">
        <v>188</v>
      </c>
      <c r="C196" s="23"/>
      <c r="D196" s="24" t="str">
        <f t="shared" si="18"/>
        <v xml:space="preserve"> </v>
      </c>
      <c r="E196" s="14" t="str">
        <f t="shared" si="19"/>
        <v xml:space="preserve"> </v>
      </c>
      <c r="F196" s="15"/>
      <c r="G196" s="20"/>
      <c r="H196" s="21"/>
      <c r="I196" s="16" t="str">
        <f t="shared" si="20"/>
        <v xml:space="preserve"> </v>
      </c>
      <c r="J196" s="17"/>
      <c r="K196" s="17"/>
      <c r="L196" s="92"/>
      <c r="M196" s="19"/>
      <c r="N196" s="25"/>
      <c r="O196" s="103" t="str">
        <f t="shared" si="17"/>
        <v xml:space="preserve"> </v>
      </c>
      <c r="P196" s="19" t="s">
        <v>316</v>
      </c>
      <c r="Q196" s="159" t="str">
        <f t="shared" si="21"/>
        <v xml:space="preserve"> </v>
      </c>
      <c r="R196" s="218" t="str">
        <f t="shared" si="22"/>
        <v xml:space="preserve"> </v>
      </c>
      <c r="S196" s="26"/>
      <c r="U196" s="27" t="s">
        <v>454</v>
      </c>
    </row>
    <row r="197" spans="1:21">
      <c r="A197" s="12"/>
      <c r="B197" s="13">
        <v>189</v>
      </c>
      <c r="C197" s="23"/>
      <c r="D197" s="24" t="str">
        <f t="shared" si="18"/>
        <v xml:space="preserve"> </v>
      </c>
      <c r="E197" s="14" t="str">
        <f t="shared" si="19"/>
        <v xml:space="preserve"> </v>
      </c>
      <c r="F197" s="15"/>
      <c r="G197" s="20"/>
      <c r="H197" s="21"/>
      <c r="I197" s="16" t="str">
        <f t="shared" si="20"/>
        <v xml:space="preserve"> </v>
      </c>
      <c r="J197" s="17"/>
      <c r="K197" s="17"/>
      <c r="L197" s="92"/>
      <c r="M197" s="19"/>
      <c r="N197" s="25"/>
      <c r="O197" s="103" t="str">
        <f t="shared" si="17"/>
        <v xml:space="preserve"> </v>
      </c>
      <c r="P197" s="19" t="s">
        <v>316</v>
      </c>
      <c r="Q197" s="159" t="str">
        <f t="shared" si="21"/>
        <v xml:space="preserve"> </v>
      </c>
      <c r="R197" s="218" t="str">
        <f t="shared" si="22"/>
        <v xml:space="preserve"> </v>
      </c>
      <c r="S197" s="26"/>
      <c r="U197" s="27" t="s">
        <v>454</v>
      </c>
    </row>
    <row r="198" spans="1:21">
      <c r="A198" s="12"/>
      <c r="B198" s="13">
        <v>190</v>
      </c>
      <c r="C198" s="23"/>
      <c r="D198" s="24" t="str">
        <f t="shared" si="18"/>
        <v xml:space="preserve"> </v>
      </c>
      <c r="E198" s="14" t="str">
        <f t="shared" si="19"/>
        <v xml:space="preserve"> </v>
      </c>
      <c r="F198" s="15"/>
      <c r="G198" s="20"/>
      <c r="H198" s="21"/>
      <c r="I198" s="16" t="str">
        <f t="shared" si="20"/>
        <v xml:space="preserve"> </v>
      </c>
      <c r="J198" s="17"/>
      <c r="K198" s="17"/>
      <c r="L198" s="92"/>
      <c r="M198" s="19"/>
      <c r="N198" s="25"/>
      <c r="O198" s="103" t="str">
        <f t="shared" si="17"/>
        <v xml:space="preserve"> </v>
      </c>
      <c r="P198" s="19" t="s">
        <v>316</v>
      </c>
      <c r="Q198" s="159" t="str">
        <f t="shared" si="21"/>
        <v xml:space="preserve"> </v>
      </c>
      <c r="R198" s="218" t="str">
        <f t="shared" si="22"/>
        <v xml:space="preserve"> </v>
      </c>
      <c r="S198" s="26"/>
      <c r="U198" s="27" t="s">
        <v>454</v>
      </c>
    </row>
    <row r="199" spans="1:21">
      <c r="A199" s="12"/>
      <c r="B199" s="13">
        <v>191</v>
      </c>
      <c r="C199" s="23"/>
      <c r="D199" s="24" t="str">
        <f t="shared" si="18"/>
        <v xml:space="preserve"> </v>
      </c>
      <c r="E199" s="14" t="str">
        <f t="shared" si="19"/>
        <v xml:space="preserve"> </v>
      </c>
      <c r="F199" s="15"/>
      <c r="G199" s="13"/>
      <c r="H199" s="21"/>
      <c r="I199" s="16" t="str">
        <f t="shared" si="20"/>
        <v xml:space="preserve"> </v>
      </c>
      <c r="J199" s="17"/>
      <c r="K199" s="17"/>
      <c r="L199" s="92"/>
      <c r="M199" s="19"/>
      <c r="N199" s="25"/>
      <c r="O199" s="103" t="str">
        <f t="shared" si="17"/>
        <v xml:space="preserve"> </v>
      </c>
      <c r="P199" s="19" t="s">
        <v>316</v>
      </c>
      <c r="Q199" s="159" t="str">
        <f t="shared" si="21"/>
        <v xml:space="preserve"> </v>
      </c>
      <c r="R199" s="218" t="str">
        <f t="shared" si="22"/>
        <v xml:space="preserve"> </v>
      </c>
      <c r="S199" s="26"/>
      <c r="U199" s="27" t="s">
        <v>454</v>
      </c>
    </row>
    <row r="200" spans="1:21">
      <c r="A200" s="12"/>
      <c r="B200" s="13">
        <v>192</v>
      </c>
      <c r="C200" s="23"/>
      <c r="D200" s="24" t="str">
        <f t="shared" si="18"/>
        <v xml:space="preserve"> </v>
      </c>
      <c r="E200" s="14" t="str">
        <f t="shared" si="19"/>
        <v xml:space="preserve"> </v>
      </c>
      <c r="F200" s="15"/>
      <c r="G200" s="13"/>
      <c r="H200" s="21"/>
      <c r="I200" s="16" t="str">
        <f t="shared" si="20"/>
        <v xml:space="preserve"> </v>
      </c>
      <c r="J200" s="17"/>
      <c r="K200" s="17"/>
      <c r="L200" s="92"/>
      <c r="M200" s="19"/>
      <c r="N200" s="25"/>
      <c r="O200" s="103" t="str">
        <f t="shared" si="17"/>
        <v xml:space="preserve"> </v>
      </c>
      <c r="P200" s="19" t="s">
        <v>316</v>
      </c>
      <c r="Q200" s="159" t="str">
        <f t="shared" si="21"/>
        <v xml:space="preserve"> </v>
      </c>
      <c r="R200" s="218" t="str">
        <f t="shared" si="22"/>
        <v xml:space="preserve"> </v>
      </c>
      <c r="S200" s="26"/>
      <c r="U200" s="27" t="s">
        <v>454</v>
      </c>
    </row>
    <row r="201" spans="1:21">
      <c r="A201" s="12"/>
      <c r="B201" s="13">
        <v>193</v>
      </c>
      <c r="C201" s="23"/>
      <c r="D201" s="24" t="str">
        <f t="shared" si="18"/>
        <v xml:space="preserve"> </v>
      </c>
      <c r="E201" s="14" t="str">
        <f t="shared" si="19"/>
        <v xml:space="preserve"> </v>
      </c>
      <c r="F201" s="15"/>
      <c r="G201" s="13"/>
      <c r="H201" s="21"/>
      <c r="I201" s="16" t="str">
        <f t="shared" si="20"/>
        <v xml:space="preserve"> </v>
      </c>
      <c r="J201" s="17"/>
      <c r="K201" s="17"/>
      <c r="L201" s="92"/>
      <c r="M201" s="19"/>
      <c r="N201" s="25"/>
      <c r="O201" s="103" t="str">
        <f t="shared" ref="O201:O264" si="23">IFERROR(VLOOKUP(C201,DATOS,16,FALSE)," ")</f>
        <v xml:space="preserve"> </v>
      </c>
      <c r="P201" s="19" t="s">
        <v>316</v>
      </c>
      <c r="Q201" s="159" t="str">
        <f t="shared" si="21"/>
        <v xml:space="preserve"> </v>
      </c>
      <c r="R201" s="218" t="str">
        <f t="shared" si="22"/>
        <v xml:space="preserve"> </v>
      </c>
      <c r="S201" s="26"/>
      <c r="U201" s="27" t="s">
        <v>454</v>
      </c>
    </row>
    <row r="202" spans="1:21">
      <c r="A202" s="12"/>
      <c r="B202" s="13">
        <v>194</v>
      </c>
      <c r="C202" s="23"/>
      <c r="D202" s="24" t="str">
        <f t="shared" si="18"/>
        <v xml:space="preserve"> </v>
      </c>
      <c r="E202" s="14" t="str">
        <f t="shared" si="19"/>
        <v xml:space="preserve"> </v>
      </c>
      <c r="F202" s="15"/>
      <c r="G202" s="13"/>
      <c r="H202" s="21"/>
      <c r="I202" s="16" t="str">
        <f t="shared" si="20"/>
        <v xml:space="preserve"> </v>
      </c>
      <c r="J202" s="17"/>
      <c r="K202" s="17"/>
      <c r="L202" s="92"/>
      <c r="M202" s="19"/>
      <c r="N202" s="25"/>
      <c r="O202" s="103" t="str">
        <f t="shared" si="23"/>
        <v xml:space="preserve"> </v>
      </c>
      <c r="P202" s="19" t="s">
        <v>316</v>
      </c>
      <c r="Q202" s="159" t="str">
        <f t="shared" si="21"/>
        <v xml:space="preserve"> </v>
      </c>
      <c r="R202" s="218" t="str">
        <f t="shared" si="22"/>
        <v xml:space="preserve"> </v>
      </c>
      <c r="S202" s="26"/>
      <c r="U202" s="27" t="s">
        <v>454</v>
      </c>
    </row>
    <row r="203" spans="1:21">
      <c r="A203" s="12"/>
      <c r="B203" s="13">
        <v>195</v>
      </c>
      <c r="C203" s="23"/>
      <c r="D203" s="24" t="str">
        <f t="shared" si="18"/>
        <v xml:space="preserve"> </v>
      </c>
      <c r="E203" s="14" t="str">
        <f t="shared" si="19"/>
        <v xml:space="preserve"> </v>
      </c>
      <c r="F203" s="15"/>
      <c r="G203" s="13"/>
      <c r="H203" s="21"/>
      <c r="I203" s="16" t="str">
        <f t="shared" si="20"/>
        <v xml:space="preserve"> </v>
      </c>
      <c r="J203" s="17"/>
      <c r="K203" s="17"/>
      <c r="L203" s="92"/>
      <c r="M203" s="19"/>
      <c r="N203" s="25"/>
      <c r="O203" s="103" t="str">
        <f t="shared" si="23"/>
        <v xml:space="preserve"> </v>
      </c>
      <c r="P203" s="19" t="s">
        <v>316</v>
      </c>
      <c r="Q203" s="159" t="str">
        <f t="shared" si="21"/>
        <v xml:space="preserve"> </v>
      </c>
      <c r="R203" s="218" t="str">
        <f t="shared" si="22"/>
        <v xml:space="preserve"> </v>
      </c>
      <c r="S203" s="26"/>
      <c r="U203" s="27" t="s">
        <v>454</v>
      </c>
    </row>
    <row r="204" spans="1:21">
      <c r="A204" s="12"/>
      <c r="B204" s="13">
        <v>196</v>
      </c>
      <c r="C204" s="23"/>
      <c r="D204" s="24" t="str">
        <f t="shared" si="18"/>
        <v xml:space="preserve"> </v>
      </c>
      <c r="E204" s="14" t="str">
        <f t="shared" si="19"/>
        <v xml:space="preserve"> </v>
      </c>
      <c r="F204" s="15"/>
      <c r="G204" s="13"/>
      <c r="H204" s="21"/>
      <c r="I204" s="16" t="str">
        <f t="shared" si="20"/>
        <v xml:space="preserve"> </v>
      </c>
      <c r="J204" s="17"/>
      <c r="K204" s="17"/>
      <c r="L204" s="92"/>
      <c r="M204" s="19"/>
      <c r="N204" s="25"/>
      <c r="O204" s="103" t="str">
        <f t="shared" si="23"/>
        <v xml:space="preserve"> </v>
      </c>
      <c r="P204" s="19" t="s">
        <v>316</v>
      </c>
      <c r="Q204" s="159" t="str">
        <f t="shared" si="21"/>
        <v xml:space="preserve"> </v>
      </c>
      <c r="R204" s="218" t="str">
        <f t="shared" si="22"/>
        <v xml:space="preserve"> </v>
      </c>
      <c r="S204" s="26"/>
      <c r="U204" s="27" t="s">
        <v>454</v>
      </c>
    </row>
    <row r="205" spans="1:21">
      <c r="A205" s="12"/>
      <c r="B205" s="13">
        <v>197</v>
      </c>
      <c r="C205" s="23"/>
      <c r="D205" s="24" t="str">
        <f t="shared" si="18"/>
        <v xml:space="preserve"> </v>
      </c>
      <c r="E205" s="14" t="str">
        <f t="shared" si="19"/>
        <v xml:space="preserve"> </v>
      </c>
      <c r="F205" s="15"/>
      <c r="G205" s="13"/>
      <c r="H205" s="21"/>
      <c r="I205" s="16" t="str">
        <f t="shared" si="20"/>
        <v xml:space="preserve"> </v>
      </c>
      <c r="J205" s="13"/>
      <c r="K205" s="13"/>
      <c r="L205" s="97"/>
      <c r="M205" s="19"/>
      <c r="N205" s="25"/>
      <c r="O205" s="103" t="str">
        <f t="shared" si="23"/>
        <v xml:space="preserve"> </v>
      </c>
      <c r="P205" s="19" t="s">
        <v>316</v>
      </c>
      <c r="Q205" s="159" t="str">
        <f t="shared" si="21"/>
        <v xml:space="preserve"> </v>
      </c>
      <c r="R205" s="218" t="str">
        <f t="shared" si="22"/>
        <v xml:space="preserve"> </v>
      </c>
      <c r="S205" s="26"/>
      <c r="U205" s="27" t="s">
        <v>454</v>
      </c>
    </row>
    <row r="206" spans="1:21">
      <c r="A206" s="12"/>
      <c r="B206" s="13">
        <v>198</v>
      </c>
      <c r="C206" s="23"/>
      <c r="D206" s="24" t="str">
        <f t="shared" si="18"/>
        <v xml:space="preserve"> </v>
      </c>
      <c r="E206" s="14" t="str">
        <f t="shared" si="19"/>
        <v xml:space="preserve"> </v>
      </c>
      <c r="F206" s="15"/>
      <c r="G206" s="13"/>
      <c r="H206" s="21"/>
      <c r="I206" s="16" t="str">
        <f t="shared" si="20"/>
        <v xml:space="preserve"> </v>
      </c>
      <c r="J206" s="13"/>
      <c r="K206" s="13"/>
      <c r="L206" s="97"/>
      <c r="M206" s="19"/>
      <c r="N206" s="25"/>
      <c r="O206" s="103" t="str">
        <f t="shared" si="23"/>
        <v xml:space="preserve"> </v>
      </c>
      <c r="P206" s="19" t="s">
        <v>316</v>
      </c>
      <c r="Q206" s="159" t="str">
        <f t="shared" si="21"/>
        <v xml:space="preserve"> </v>
      </c>
      <c r="R206" s="218" t="str">
        <f t="shared" si="22"/>
        <v xml:space="preserve"> </v>
      </c>
      <c r="S206" s="26"/>
      <c r="U206" s="27" t="s">
        <v>454</v>
      </c>
    </row>
    <row r="207" spans="1:21">
      <c r="A207" s="12"/>
      <c r="B207" s="13">
        <v>199</v>
      </c>
      <c r="C207" s="23"/>
      <c r="D207" s="24" t="str">
        <f t="shared" si="18"/>
        <v xml:space="preserve"> </v>
      </c>
      <c r="E207" s="14" t="str">
        <f t="shared" si="19"/>
        <v xml:space="preserve"> </v>
      </c>
      <c r="F207" s="15"/>
      <c r="G207" s="13"/>
      <c r="H207" s="21"/>
      <c r="I207" s="16" t="str">
        <f t="shared" si="20"/>
        <v xml:space="preserve"> </v>
      </c>
      <c r="J207" s="13"/>
      <c r="K207" s="13"/>
      <c r="L207" s="97"/>
      <c r="M207" s="19"/>
      <c r="N207" s="19"/>
      <c r="O207" s="103" t="str">
        <f t="shared" si="23"/>
        <v xml:space="preserve"> </v>
      </c>
      <c r="P207" s="19" t="s">
        <v>316</v>
      </c>
      <c r="Q207" s="159" t="str">
        <f t="shared" si="21"/>
        <v xml:space="preserve"> </v>
      </c>
      <c r="R207" s="218" t="str">
        <f t="shared" si="22"/>
        <v xml:space="preserve"> </v>
      </c>
      <c r="S207" s="26"/>
      <c r="U207" s="27" t="s">
        <v>454</v>
      </c>
    </row>
    <row r="208" spans="1:21">
      <c r="A208" s="12"/>
      <c r="B208" s="13">
        <v>200</v>
      </c>
      <c r="C208" s="23"/>
      <c r="D208" s="24" t="str">
        <f t="shared" si="18"/>
        <v xml:space="preserve"> </v>
      </c>
      <c r="E208" s="14" t="str">
        <f t="shared" si="19"/>
        <v xml:space="preserve"> </v>
      </c>
      <c r="F208" s="15"/>
      <c r="G208" s="13"/>
      <c r="H208" s="21"/>
      <c r="I208" s="16" t="str">
        <f t="shared" si="20"/>
        <v xml:space="preserve"> </v>
      </c>
      <c r="J208" s="13"/>
      <c r="K208" s="13"/>
      <c r="L208" s="97"/>
      <c r="M208" s="19"/>
      <c r="N208" s="19"/>
      <c r="O208" s="103" t="str">
        <f t="shared" si="23"/>
        <v xml:space="preserve"> </v>
      </c>
      <c r="P208" s="19" t="s">
        <v>316</v>
      </c>
      <c r="Q208" s="159" t="str">
        <f t="shared" si="21"/>
        <v xml:space="preserve"> </v>
      </c>
      <c r="R208" s="218" t="str">
        <f t="shared" si="22"/>
        <v xml:space="preserve"> </v>
      </c>
      <c r="S208" s="26"/>
      <c r="U208" s="27" t="s">
        <v>454</v>
      </c>
    </row>
    <row r="209" spans="1:21">
      <c r="A209" s="12"/>
      <c r="B209" s="13">
        <v>201</v>
      </c>
      <c r="C209" s="23"/>
      <c r="D209" s="24" t="str">
        <f t="shared" si="18"/>
        <v xml:space="preserve"> </v>
      </c>
      <c r="E209" s="14" t="str">
        <f t="shared" si="19"/>
        <v xml:space="preserve"> </v>
      </c>
      <c r="F209" s="15"/>
      <c r="G209" s="13"/>
      <c r="H209" s="21"/>
      <c r="I209" s="16" t="str">
        <f t="shared" si="20"/>
        <v xml:space="preserve"> </v>
      </c>
      <c r="J209" s="13"/>
      <c r="K209" s="13"/>
      <c r="L209" s="97"/>
      <c r="M209" s="19"/>
      <c r="N209" s="19"/>
      <c r="O209" s="103" t="str">
        <f t="shared" si="23"/>
        <v xml:space="preserve"> </v>
      </c>
      <c r="P209" s="19" t="s">
        <v>316</v>
      </c>
      <c r="Q209" s="159" t="str">
        <f t="shared" si="21"/>
        <v xml:space="preserve"> </v>
      </c>
      <c r="R209" s="218" t="str">
        <f t="shared" si="22"/>
        <v xml:space="preserve"> </v>
      </c>
      <c r="S209" s="26"/>
      <c r="U209" s="27" t="s">
        <v>454</v>
      </c>
    </row>
    <row r="210" spans="1:21">
      <c r="A210" s="12"/>
      <c r="B210" s="13">
        <v>202</v>
      </c>
      <c r="C210" s="23"/>
      <c r="D210" s="24" t="str">
        <f t="shared" si="18"/>
        <v xml:space="preserve"> </v>
      </c>
      <c r="E210" s="14" t="str">
        <f t="shared" si="19"/>
        <v xml:space="preserve"> </v>
      </c>
      <c r="F210" s="15"/>
      <c r="G210" s="13"/>
      <c r="H210" s="21"/>
      <c r="I210" s="16" t="str">
        <f t="shared" si="20"/>
        <v xml:space="preserve"> </v>
      </c>
      <c r="J210" s="13"/>
      <c r="K210" s="13"/>
      <c r="L210" s="97"/>
      <c r="M210" s="19"/>
      <c r="N210" s="19"/>
      <c r="O210" s="103" t="str">
        <f t="shared" si="23"/>
        <v xml:space="preserve"> </v>
      </c>
      <c r="P210" s="19" t="s">
        <v>316</v>
      </c>
      <c r="Q210" s="159" t="str">
        <f t="shared" si="21"/>
        <v xml:space="preserve"> </v>
      </c>
      <c r="R210" s="218" t="str">
        <f t="shared" si="22"/>
        <v xml:space="preserve"> </v>
      </c>
      <c r="S210" s="26"/>
      <c r="U210" s="27" t="s">
        <v>454</v>
      </c>
    </row>
    <row r="211" spans="1:21">
      <c r="A211" s="12"/>
      <c r="B211" s="13">
        <v>203</v>
      </c>
      <c r="C211" s="23"/>
      <c r="D211" s="24" t="str">
        <f t="shared" si="18"/>
        <v xml:space="preserve"> </v>
      </c>
      <c r="E211" s="14" t="str">
        <f t="shared" si="19"/>
        <v xml:space="preserve"> </v>
      </c>
      <c r="F211" s="15"/>
      <c r="G211" s="13"/>
      <c r="H211" s="21"/>
      <c r="I211" s="16" t="str">
        <f t="shared" si="20"/>
        <v xml:space="preserve"> </v>
      </c>
      <c r="J211" s="13"/>
      <c r="K211" s="13"/>
      <c r="L211" s="97"/>
      <c r="M211" s="19"/>
      <c r="N211" s="19"/>
      <c r="O211" s="103" t="str">
        <f t="shared" si="23"/>
        <v xml:space="preserve"> </v>
      </c>
      <c r="P211" s="19" t="s">
        <v>316</v>
      </c>
      <c r="Q211" s="159" t="str">
        <f t="shared" si="21"/>
        <v xml:space="preserve"> </v>
      </c>
      <c r="R211" s="218" t="str">
        <f t="shared" si="22"/>
        <v xml:space="preserve"> </v>
      </c>
      <c r="S211" s="26"/>
      <c r="U211" s="27" t="s">
        <v>454</v>
      </c>
    </row>
    <row r="212" spans="1:21">
      <c r="A212" s="12"/>
      <c r="B212" s="13">
        <v>204</v>
      </c>
      <c r="C212" s="23"/>
      <c r="D212" s="24" t="str">
        <f t="shared" si="18"/>
        <v xml:space="preserve"> </v>
      </c>
      <c r="E212" s="14" t="str">
        <f t="shared" si="19"/>
        <v xml:space="preserve"> </v>
      </c>
      <c r="F212" s="15"/>
      <c r="G212" s="13"/>
      <c r="H212" s="21"/>
      <c r="I212" s="16" t="str">
        <f t="shared" si="20"/>
        <v xml:space="preserve"> </v>
      </c>
      <c r="J212" s="13"/>
      <c r="K212" s="13"/>
      <c r="L212" s="97"/>
      <c r="M212" s="19"/>
      <c r="N212" s="19"/>
      <c r="O212" s="103" t="str">
        <f t="shared" si="23"/>
        <v xml:space="preserve"> </v>
      </c>
      <c r="P212" s="19" t="s">
        <v>316</v>
      </c>
      <c r="Q212" s="159" t="str">
        <f t="shared" si="21"/>
        <v xml:space="preserve"> </v>
      </c>
      <c r="R212" s="218" t="str">
        <f t="shared" si="22"/>
        <v xml:space="preserve"> </v>
      </c>
      <c r="S212" s="26"/>
      <c r="U212" s="27" t="s">
        <v>454</v>
      </c>
    </row>
    <row r="213" spans="1:21">
      <c r="A213" s="12"/>
      <c r="B213" s="13">
        <v>205</v>
      </c>
      <c r="C213" s="23"/>
      <c r="D213" s="24" t="str">
        <f t="shared" si="18"/>
        <v xml:space="preserve"> </v>
      </c>
      <c r="E213" s="14" t="str">
        <f t="shared" si="19"/>
        <v xml:space="preserve"> </v>
      </c>
      <c r="F213" s="15"/>
      <c r="G213" s="13"/>
      <c r="H213" s="21"/>
      <c r="I213" s="16" t="str">
        <f t="shared" si="20"/>
        <v xml:space="preserve"> </v>
      </c>
      <c r="J213" s="13"/>
      <c r="K213" s="13"/>
      <c r="L213" s="97"/>
      <c r="M213" s="19"/>
      <c r="N213" s="19"/>
      <c r="O213" s="103" t="str">
        <f t="shared" si="23"/>
        <v xml:space="preserve"> </v>
      </c>
      <c r="P213" s="19" t="s">
        <v>316</v>
      </c>
      <c r="Q213" s="159" t="str">
        <f t="shared" si="21"/>
        <v xml:space="preserve"> </v>
      </c>
      <c r="R213" s="218" t="str">
        <f t="shared" si="22"/>
        <v xml:space="preserve"> </v>
      </c>
      <c r="S213" s="26"/>
      <c r="U213" s="27" t="s">
        <v>454</v>
      </c>
    </row>
    <row r="214" spans="1:21">
      <c r="A214" s="12"/>
      <c r="B214" s="13">
        <v>206</v>
      </c>
      <c r="C214" s="23"/>
      <c r="D214" s="24" t="str">
        <f t="shared" si="18"/>
        <v xml:space="preserve"> </v>
      </c>
      <c r="E214" s="14" t="str">
        <f t="shared" si="19"/>
        <v xml:space="preserve"> </v>
      </c>
      <c r="F214" s="15"/>
      <c r="G214" s="13"/>
      <c r="H214" s="21"/>
      <c r="I214" s="16" t="str">
        <f t="shared" si="20"/>
        <v xml:space="preserve"> </v>
      </c>
      <c r="J214" s="13"/>
      <c r="K214" s="13"/>
      <c r="L214" s="97"/>
      <c r="M214" s="19"/>
      <c r="N214" s="19"/>
      <c r="O214" s="103" t="str">
        <f t="shared" si="23"/>
        <v xml:space="preserve"> </v>
      </c>
      <c r="P214" s="19" t="s">
        <v>316</v>
      </c>
      <c r="Q214" s="159" t="str">
        <f t="shared" si="21"/>
        <v xml:space="preserve"> </v>
      </c>
      <c r="R214" s="218" t="str">
        <f t="shared" si="22"/>
        <v xml:space="preserve"> </v>
      </c>
      <c r="S214" s="26"/>
      <c r="U214" s="27" t="s">
        <v>454</v>
      </c>
    </row>
    <row r="215" spans="1:21">
      <c r="A215" s="12"/>
      <c r="B215" s="13">
        <v>207</v>
      </c>
      <c r="C215" s="23"/>
      <c r="D215" s="24" t="str">
        <f t="shared" si="18"/>
        <v xml:space="preserve"> </v>
      </c>
      <c r="E215" s="14" t="str">
        <f t="shared" si="19"/>
        <v xml:space="preserve"> </v>
      </c>
      <c r="F215" s="15"/>
      <c r="G215" s="13"/>
      <c r="H215" s="21"/>
      <c r="I215" s="16" t="str">
        <f t="shared" si="20"/>
        <v xml:space="preserve"> </v>
      </c>
      <c r="J215" s="13"/>
      <c r="K215" s="13"/>
      <c r="L215" s="97"/>
      <c r="M215" s="19"/>
      <c r="N215" s="19"/>
      <c r="O215" s="103" t="str">
        <f t="shared" si="23"/>
        <v xml:space="preserve"> </v>
      </c>
      <c r="P215" s="19" t="s">
        <v>316</v>
      </c>
      <c r="Q215" s="159" t="str">
        <f t="shared" si="21"/>
        <v xml:space="preserve"> </v>
      </c>
      <c r="R215" s="218" t="str">
        <f t="shared" si="22"/>
        <v xml:space="preserve"> </v>
      </c>
      <c r="S215" s="26"/>
      <c r="U215" s="27" t="s">
        <v>454</v>
      </c>
    </row>
    <row r="216" spans="1:21">
      <c r="A216" s="12"/>
      <c r="B216" s="13">
        <v>208</v>
      </c>
      <c r="C216" s="23"/>
      <c r="D216" s="24" t="str">
        <f t="shared" si="18"/>
        <v xml:space="preserve"> </v>
      </c>
      <c r="E216" s="14" t="str">
        <f t="shared" si="19"/>
        <v xml:space="preserve"> </v>
      </c>
      <c r="F216" s="15"/>
      <c r="G216" s="13"/>
      <c r="H216" s="21"/>
      <c r="I216" s="16" t="str">
        <f t="shared" si="20"/>
        <v xml:space="preserve"> </v>
      </c>
      <c r="J216" s="13"/>
      <c r="K216" s="13"/>
      <c r="L216" s="97"/>
      <c r="M216" s="19"/>
      <c r="N216" s="19"/>
      <c r="O216" s="103" t="str">
        <f t="shared" si="23"/>
        <v xml:space="preserve"> </v>
      </c>
      <c r="P216" s="19" t="s">
        <v>316</v>
      </c>
      <c r="Q216" s="159" t="str">
        <f t="shared" si="21"/>
        <v xml:space="preserve"> </v>
      </c>
      <c r="R216" s="218" t="str">
        <f t="shared" si="22"/>
        <v xml:space="preserve"> </v>
      </c>
      <c r="S216" s="26"/>
      <c r="U216" s="27" t="s">
        <v>454</v>
      </c>
    </row>
    <row r="217" spans="1:21">
      <c r="A217" s="12"/>
      <c r="B217" s="13">
        <v>209</v>
      </c>
      <c r="C217" s="23"/>
      <c r="D217" s="24" t="str">
        <f t="shared" si="18"/>
        <v xml:space="preserve"> </v>
      </c>
      <c r="E217" s="14" t="str">
        <f t="shared" si="19"/>
        <v xml:space="preserve"> </v>
      </c>
      <c r="F217" s="15"/>
      <c r="G217" s="13"/>
      <c r="H217" s="21"/>
      <c r="I217" s="16" t="str">
        <f t="shared" si="20"/>
        <v xml:space="preserve"> </v>
      </c>
      <c r="J217" s="13"/>
      <c r="K217" s="13"/>
      <c r="L217" s="97"/>
      <c r="M217" s="19"/>
      <c r="N217" s="19"/>
      <c r="O217" s="103" t="str">
        <f t="shared" si="23"/>
        <v xml:space="preserve"> </v>
      </c>
      <c r="P217" s="19" t="s">
        <v>316</v>
      </c>
      <c r="Q217" s="159" t="str">
        <f t="shared" si="21"/>
        <v xml:space="preserve"> </v>
      </c>
      <c r="R217" s="218" t="str">
        <f t="shared" si="22"/>
        <v xml:space="preserve"> </v>
      </c>
      <c r="S217" s="26"/>
      <c r="U217" s="27" t="s">
        <v>454</v>
      </c>
    </row>
    <row r="218" spans="1:21">
      <c r="A218" s="12"/>
      <c r="B218" s="13">
        <v>210</v>
      </c>
      <c r="C218" s="23"/>
      <c r="D218" s="24" t="str">
        <f t="shared" si="18"/>
        <v xml:space="preserve"> </v>
      </c>
      <c r="E218" s="14" t="str">
        <f t="shared" si="19"/>
        <v xml:space="preserve"> </v>
      </c>
      <c r="F218" s="15"/>
      <c r="G218" s="13"/>
      <c r="H218" s="21"/>
      <c r="I218" s="16" t="str">
        <f t="shared" si="20"/>
        <v xml:space="preserve"> </v>
      </c>
      <c r="J218" s="13"/>
      <c r="K218" s="13"/>
      <c r="L218" s="97"/>
      <c r="M218" s="19"/>
      <c r="N218" s="19"/>
      <c r="O218" s="103" t="str">
        <f t="shared" si="23"/>
        <v xml:space="preserve"> </v>
      </c>
      <c r="P218" s="19" t="s">
        <v>316</v>
      </c>
      <c r="Q218" s="159" t="str">
        <f t="shared" si="21"/>
        <v xml:space="preserve"> </v>
      </c>
      <c r="R218" s="218" t="str">
        <f t="shared" si="22"/>
        <v xml:space="preserve"> </v>
      </c>
      <c r="S218" s="26"/>
      <c r="U218" s="27" t="s">
        <v>454</v>
      </c>
    </row>
    <row r="219" spans="1:21">
      <c r="A219" s="12"/>
      <c r="B219" s="13">
        <v>211</v>
      </c>
      <c r="C219" s="23"/>
      <c r="D219" s="24" t="str">
        <f t="shared" si="18"/>
        <v xml:space="preserve"> </v>
      </c>
      <c r="E219" s="14" t="str">
        <f t="shared" si="19"/>
        <v xml:space="preserve"> </v>
      </c>
      <c r="F219" s="15"/>
      <c r="G219" s="13"/>
      <c r="H219" s="21"/>
      <c r="I219" s="16" t="str">
        <f t="shared" si="20"/>
        <v xml:space="preserve"> </v>
      </c>
      <c r="J219" s="13"/>
      <c r="K219" s="13"/>
      <c r="L219" s="97"/>
      <c r="M219" s="19"/>
      <c r="N219" s="19"/>
      <c r="O219" s="103" t="str">
        <f t="shared" si="23"/>
        <v xml:space="preserve"> </v>
      </c>
      <c r="P219" s="19" t="s">
        <v>316</v>
      </c>
      <c r="Q219" s="159" t="str">
        <f t="shared" si="21"/>
        <v xml:space="preserve"> </v>
      </c>
      <c r="R219" s="218" t="str">
        <f t="shared" si="22"/>
        <v xml:space="preserve"> </v>
      </c>
      <c r="S219" s="26"/>
      <c r="U219" s="27" t="s">
        <v>454</v>
      </c>
    </row>
    <row r="220" spans="1:21">
      <c r="A220" s="12"/>
      <c r="B220" s="13">
        <v>212</v>
      </c>
      <c r="C220" s="23"/>
      <c r="D220" s="24" t="str">
        <f t="shared" si="18"/>
        <v xml:space="preserve"> </v>
      </c>
      <c r="E220" s="14" t="str">
        <f t="shared" si="19"/>
        <v xml:space="preserve"> </v>
      </c>
      <c r="F220" s="15"/>
      <c r="G220" s="13"/>
      <c r="H220" s="21"/>
      <c r="I220" s="16" t="str">
        <f t="shared" si="20"/>
        <v xml:space="preserve"> </v>
      </c>
      <c r="J220" s="13"/>
      <c r="K220" s="13"/>
      <c r="L220" s="97"/>
      <c r="M220" s="19"/>
      <c r="N220" s="19"/>
      <c r="O220" s="103" t="str">
        <f t="shared" si="23"/>
        <v xml:space="preserve"> </v>
      </c>
      <c r="P220" s="19" t="s">
        <v>316</v>
      </c>
      <c r="Q220" s="159" t="str">
        <f t="shared" si="21"/>
        <v xml:space="preserve"> </v>
      </c>
      <c r="R220" s="218" t="str">
        <f t="shared" si="22"/>
        <v xml:space="preserve"> </v>
      </c>
      <c r="S220" s="26"/>
      <c r="U220" s="27" t="s">
        <v>454</v>
      </c>
    </row>
    <row r="221" spans="1:21">
      <c r="A221" s="12"/>
      <c r="B221" s="13">
        <v>213</v>
      </c>
      <c r="C221" s="23"/>
      <c r="D221" s="24" t="str">
        <f t="shared" si="18"/>
        <v xml:space="preserve"> </v>
      </c>
      <c r="E221" s="14" t="str">
        <f t="shared" si="19"/>
        <v xml:space="preserve"> </v>
      </c>
      <c r="F221" s="15"/>
      <c r="G221" s="13"/>
      <c r="H221" s="21"/>
      <c r="I221" s="16" t="str">
        <f t="shared" si="20"/>
        <v xml:space="preserve"> </v>
      </c>
      <c r="J221" s="13"/>
      <c r="K221" s="13"/>
      <c r="L221" s="97"/>
      <c r="M221" s="19"/>
      <c r="N221" s="19"/>
      <c r="O221" s="103" t="str">
        <f t="shared" si="23"/>
        <v xml:space="preserve"> </v>
      </c>
      <c r="P221" s="19" t="s">
        <v>316</v>
      </c>
      <c r="Q221" s="159" t="str">
        <f t="shared" si="21"/>
        <v xml:space="preserve"> </v>
      </c>
      <c r="R221" s="218" t="str">
        <f t="shared" si="22"/>
        <v xml:space="preserve"> </v>
      </c>
      <c r="S221" s="26"/>
      <c r="U221" s="27" t="s">
        <v>454</v>
      </c>
    </row>
    <row r="222" spans="1:21">
      <c r="A222" s="12"/>
      <c r="B222" s="13">
        <v>214</v>
      </c>
      <c r="C222" s="23"/>
      <c r="D222" s="24" t="str">
        <f t="shared" si="18"/>
        <v xml:space="preserve"> </v>
      </c>
      <c r="E222" s="14" t="str">
        <f t="shared" si="19"/>
        <v xml:space="preserve"> </v>
      </c>
      <c r="F222" s="15"/>
      <c r="G222" s="13"/>
      <c r="H222" s="21"/>
      <c r="I222" s="16" t="str">
        <f t="shared" si="20"/>
        <v xml:space="preserve"> </v>
      </c>
      <c r="J222" s="13"/>
      <c r="K222" s="13"/>
      <c r="L222" s="97"/>
      <c r="M222" s="19"/>
      <c r="N222" s="19"/>
      <c r="O222" s="103" t="str">
        <f t="shared" si="23"/>
        <v xml:space="preserve"> </v>
      </c>
      <c r="P222" s="19" t="s">
        <v>316</v>
      </c>
      <c r="Q222" s="159" t="str">
        <f t="shared" si="21"/>
        <v xml:space="preserve"> </v>
      </c>
      <c r="R222" s="218" t="str">
        <f t="shared" si="22"/>
        <v xml:space="preserve"> </v>
      </c>
      <c r="S222" s="26"/>
      <c r="U222" s="27" t="s">
        <v>454</v>
      </c>
    </row>
    <row r="223" spans="1:21">
      <c r="A223" s="12"/>
      <c r="B223" s="13">
        <v>215</v>
      </c>
      <c r="C223" s="23"/>
      <c r="D223" s="24" t="str">
        <f t="shared" si="18"/>
        <v xml:space="preserve"> </v>
      </c>
      <c r="E223" s="14" t="str">
        <f t="shared" si="19"/>
        <v xml:space="preserve"> </v>
      </c>
      <c r="F223" s="15"/>
      <c r="G223" s="13"/>
      <c r="H223" s="21"/>
      <c r="I223" s="16" t="str">
        <f t="shared" si="20"/>
        <v xml:space="preserve"> </v>
      </c>
      <c r="J223" s="13"/>
      <c r="K223" s="13"/>
      <c r="L223" s="97"/>
      <c r="M223" s="19"/>
      <c r="N223" s="19"/>
      <c r="O223" s="103" t="str">
        <f t="shared" si="23"/>
        <v xml:space="preserve"> </v>
      </c>
      <c r="P223" s="19" t="s">
        <v>316</v>
      </c>
      <c r="Q223" s="159" t="str">
        <f t="shared" si="21"/>
        <v xml:space="preserve"> </v>
      </c>
      <c r="R223" s="218" t="str">
        <f t="shared" si="22"/>
        <v xml:space="preserve"> </v>
      </c>
      <c r="S223" s="26"/>
      <c r="U223" s="27" t="s">
        <v>454</v>
      </c>
    </row>
    <row r="224" spans="1:21">
      <c r="A224" s="12"/>
      <c r="B224" s="13">
        <v>216</v>
      </c>
      <c r="C224" s="23"/>
      <c r="D224" s="24" t="str">
        <f t="shared" si="18"/>
        <v xml:space="preserve"> </v>
      </c>
      <c r="E224" s="14" t="str">
        <f t="shared" si="19"/>
        <v xml:space="preserve"> </v>
      </c>
      <c r="F224" s="15"/>
      <c r="G224" s="13"/>
      <c r="H224" s="21"/>
      <c r="I224" s="16" t="str">
        <f t="shared" si="20"/>
        <v xml:space="preserve"> </v>
      </c>
      <c r="J224" s="13"/>
      <c r="K224" s="13"/>
      <c r="L224" s="97"/>
      <c r="M224" s="19"/>
      <c r="N224" s="19"/>
      <c r="O224" s="103" t="str">
        <f t="shared" si="23"/>
        <v xml:space="preserve"> </v>
      </c>
      <c r="P224" s="19" t="s">
        <v>316</v>
      </c>
      <c r="Q224" s="159" t="str">
        <f t="shared" si="21"/>
        <v xml:space="preserve"> </v>
      </c>
      <c r="R224" s="218" t="str">
        <f t="shared" si="22"/>
        <v xml:space="preserve"> </v>
      </c>
      <c r="S224" s="26"/>
      <c r="U224" s="27" t="s">
        <v>454</v>
      </c>
    </row>
    <row r="225" spans="1:21">
      <c r="A225" s="12"/>
      <c r="B225" s="13">
        <v>217</v>
      </c>
      <c r="C225" s="23"/>
      <c r="D225" s="24" t="str">
        <f t="shared" si="18"/>
        <v xml:space="preserve"> </v>
      </c>
      <c r="E225" s="14" t="str">
        <f t="shared" si="19"/>
        <v xml:space="preserve"> </v>
      </c>
      <c r="F225" s="15"/>
      <c r="G225" s="13"/>
      <c r="H225" s="21"/>
      <c r="I225" s="16" t="str">
        <f t="shared" si="20"/>
        <v xml:space="preserve"> </v>
      </c>
      <c r="J225" s="13"/>
      <c r="K225" s="13"/>
      <c r="L225" s="97"/>
      <c r="M225" s="19"/>
      <c r="N225" s="19"/>
      <c r="O225" s="103" t="str">
        <f t="shared" si="23"/>
        <v xml:space="preserve"> </v>
      </c>
      <c r="P225" s="19" t="s">
        <v>316</v>
      </c>
      <c r="Q225" s="159" t="str">
        <f t="shared" si="21"/>
        <v xml:space="preserve"> </v>
      </c>
      <c r="R225" s="218" t="str">
        <f t="shared" si="22"/>
        <v xml:space="preserve"> </v>
      </c>
      <c r="S225" s="26"/>
      <c r="U225" s="27" t="s">
        <v>454</v>
      </c>
    </row>
    <row r="226" spans="1:21">
      <c r="A226" s="12"/>
      <c r="B226" s="13">
        <v>218</v>
      </c>
      <c r="C226" s="23"/>
      <c r="D226" s="24" t="str">
        <f t="shared" si="18"/>
        <v xml:space="preserve"> </v>
      </c>
      <c r="E226" s="14" t="str">
        <f t="shared" si="19"/>
        <v xml:space="preserve"> </v>
      </c>
      <c r="F226" s="15"/>
      <c r="G226" s="13"/>
      <c r="H226" s="21"/>
      <c r="I226" s="16" t="str">
        <f t="shared" si="20"/>
        <v xml:space="preserve"> </v>
      </c>
      <c r="J226" s="13"/>
      <c r="K226" s="13"/>
      <c r="L226" s="97"/>
      <c r="M226" s="19"/>
      <c r="N226" s="19"/>
      <c r="O226" s="103" t="str">
        <f t="shared" si="23"/>
        <v xml:space="preserve"> </v>
      </c>
      <c r="P226" s="19" t="s">
        <v>316</v>
      </c>
      <c r="Q226" s="159" t="str">
        <f t="shared" si="21"/>
        <v xml:space="preserve"> </v>
      </c>
      <c r="R226" s="218" t="str">
        <f t="shared" si="22"/>
        <v xml:space="preserve"> </v>
      </c>
      <c r="S226" s="26"/>
      <c r="U226" s="27" t="s">
        <v>454</v>
      </c>
    </row>
    <row r="227" spans="1:21">
      <c r="A227" s="12"/>
      <c r="B227" s="13">
        <v>219</v>
      </c>
      <c r="C227" s="23"/>
      <c r="D227" s="24" t="str">
        <f t="shared" si="18"/>
        <v xml:space="preserve"> </v>
      </c>
      <c r="E227" s="14" t="str">
        <f t="shared" si="19"/>
        <v xml:space="preserve"> </v>
      </c>
      <c r="F227" s="15"/>
      <c r="G227" s="13"/>
      <c r="H227" s="21"/>
      <c r="I227" s="16" t="str">
        <f t="shared" si="20"/>
        <v xml:space="preserve"> </v>
      </c>
      <c r="J227" s="13"/>
      <c r="K227" s="13"/>
      <c r="L227" s="97"/>
      <c r="M227" s="19"/>
      <c r="N227" s="19"/>
      <c r="O227" s="103" t="str">
        <f t="shared" si="23"/>
        <v xml:space="preserve"> </v>
      </c>
      <c r="P227" s="19" t="s">
        <v>316</v>
      </c>
      <c r="Q227" s="159" t="str">
        <f t="shared" si="21"/>
        <v xml:space="preserve"> </v>
      </c>
      <c r="R227" s="218" t="str">
        <f t="shared" si="22"/>
        <v xml:space="preserve"> </v>
      </c>
      <c r="S227" s="26"/>
      <c r="U227" s="27" t="s">
        <v>454</v>
      </c>
    </row>
    <row r="228" spans="1:21">
      <c r="A228" s="12"/>
      <c r="B228" s="13">
        <v>220</v>
      </c>
      <c r="C228" s="23"/>
      <c r="D228" s="24" t="str">
        <f t="shared" si="18"/>
        <v xml:space="preserve"> </v>
      </c>
      <c r="E228" s="14" t="str">
        <f t="shared" si="19"/>
        <v xml:space="preserve"> </v>
      </c>
      <c r="F228" s="15"/>
      <c r="G228" s="13"/>
      <c r="H228" s="21"/>
      <c r="I228" s="16" t="str">
        <f t="shared" si="20"/>
        <v xml:space="preserve"> </v>
      </c>
      <c r="J228" s="13"/>
      <c r="K228" s="13"/>
      <c r="L228" s="97"/>
      <c r="M228" s="19"/>
      <c r="N228" s="19"/>
      <c r="O228" s="103" t="str">
        <f t="shared" si="23"/>
        <v xml:space="preserve"> </v>
      </c>
      <c r="P228" s="19" t="s">
        <v>316</v>
      </c>
      <c r="Q228" s="159" t="str">
        <f t="shared" si="21"/>
        <v xml:space="preserve"> </v>
      </c>
      <c r="R228" s="218" t="str">
        <f t="shared" si="22"/>
        <v xml:space="preserve"> </v>
      </c>
      <c r="S228" s="26"/>
      <c r="U228" s="27" t="s">
        <v>454</v>
      </c>
    </row>
    <row r="229" spans="1:21">
      <c r="A229" s="12"/>
      <c r="B229" s="13">
        <v>221</v>
      </c>
      <c r="C229" s="23"/>
      <c r="D229" s="24" t="str">
        <f t="shared" si="18"/>
        <v xml:space="preserve"> </v>
      </c>
      <c r="E229" s="14" t="str">
        <f t="shared" si="19"/>
        <v xml:space="preserve"> </v>
      </c>
      <c r="F229" s="15"/>
      <c r="G229" s="13"/>
      <c r="H229" s="21"/>
      <c r="I229" s="16" t="str">
        <f t="shared" si="20"/>
        <v xml:space="preserve"> </v>
      </c>
      <c r="J229" s="13"/>
      <c r="K229" s="13"/>
      <c r="L229" s="97"/>
      <c r="M229" s="19"/>
      <c r="N229" s="19"/>
      <c r="O229" s="103" t="str">
        <f t="shared" si="23"/>
        <v xml:space="preserve"> </v>
      </c>
      <c r="P229" s="19" t="s">
        <v>316</v>
      </c>
      <c r="Q229" s="159" t="str">
        <f t="shared" si="21"/>
        <v xml:space="preserve"> </v>
      </c>
      <c r="R229" s="218" t="str">
        <f t="shared" si="22"/>
        <v xml:space="preserve"> </v>
      </c>
      <c r="S229" s="26"/>
      <c r="U229" s="27" t="s">
        <v>454</v>
      </c>
    </row>
    <row r="230" spans="1:21">
      <c r="A230" s="12"/>
      <c r="B230" s="13">
        <v>222</v>
      </c>
      <c r="C230" s="23"/>
      <c r="D230" s="24" t="str">
        <f t="shared" si="18"/>
        <v xml:space="preserve"> </v>
      </c>
      <c r="E230" s="14" t="str">
        <f t="shared" si="19"/>
        <v xml:space="preserve"> </v>
      </c>
      <c r="F230" s="15"/>
      <c r="G230" s="13"/>
      <c r="H230" s="21"/>
      <c r="I230" s="16" t="str">
        <f t="shared" si="20"/>
        <v xml:space="preserve"> </v>
      </c>
      <c r="J230" s="13"/>
      <c r="K230" s="13"/>
      <c r="L230" s="97"/>
      <c r="M230" s="19"/>
      <c r="N230" s="19"/>
      <c r="O230" s="103" t="str">
        <f t="shared" si="23"/>
        <v xml:space="preserve"> </v>
      </c>
      <c r="P230" s="19" t="s">
        <v>316</v>
      </c>
      <c r="Q230" s="159" t="str">
        <f t="shared" si="21"/>
        <v xml:space="preserve"> </v>
      </c>
      <c r="R230" s="218" t="str">
        <f t="shared" si="22"/>
        <v xml:space="preserve"> </v>
      </c>
      <c r="S230" s="26"/>
      <c r="U230" s="27" t="s">
        <v>454</v>
      </c>
    </row>
    <row r="231" spans="1:21">
      <c r="A231" s="12"/>
      <c r="B231" s="13">
        <v>223</v>
      </c>
      <c r="C231" s="23"/>
      <c r="D231" s="24" t="str">
        <f t="shared" si="18"/>
        <v xml:space="preserve"> </v>
      </c>
      <c r="E231" s="14" t="str">
        <f t="shared" si="19"/>
        <v xml:space="preserve"> </v>
      </c>
      <c r="F231" s="15"/>
      <c r="G231" s="13"/>
      <c r="H231" s="21"/>
      <c r="I231" s="16" t="str">
        <f t="shared" si="20"/>
        <v xml:space="preserve"> </v>
      </c>
      <c r="J231" s="13"/>
      <c r="K231" s="13"/>
      <c r="L231" s="97"/>
      <c r="M231" s="19"/>
      <c r="N231" s="19"/>
      <c r="O231" s="103" t="str">
        <f t="shared" si="23"/>
        <v xml:space="preserve"> </v>
      </c>
      <c r="P231" s="19" t="s">
        <v>316</v>
      </c>
      <c r="Q231" s="159" t="str">
        <f t="shared" si="21"/>
        <v xml:space="preserve"> </v>
      </c>
      <c r="R231" s="218" t="str">
        <f t="shared" si="22"/>
        <v xml:space="preserve"> </v>
      </c>
      <c r="S231" s="26"/>
      <c r="U231" s="27" t="s">
        <v>454</v>
      </c>
    </row>
    <row r="232" spans="1:21">
      <c r="A232" s="12"/>
      <c r="B232" s="13">
        <v>224</v>
      </c>
      <c r="C232" s="23"/>
      <c r="D232" s="24" t="str">
        <f t="shared" si="18"/>
        <v xml:space="preserve"> </v>
      </c>
      <c r="E232" s="14" t="str">
        <f t="shared" si="19"/>
        <v xml:space="preserve"> </v>
      </c>
      <c r="F232" s="15"/>
      <c r="G232" s="13"/>
      <c r="H232" s="21"/>
      <c r="I232" s="16" t="str">
        <f t="shared" si="20"/>
        <v xml:space="preserve"> </v>
      </c>
      <c r="J232" s="13"/>
      <c r="K232" s="13"/>
      <c r="L232" s="97"/>
      <c r="M232" s="19"/>
      <c r="N232" s="19"/>
      <c r="O232" s="103" t="str">
        <f t="shared" si="23"/>
        <v xml:space="preserve"> </v>
      </c>
      <c r="P232" s="19" t="s">
        <v>316</v>
      </c>
      <c r="Q232" s="159" t="str">
        <f t="shared" si="21"/>
        <v xml:space="preserve"> </v>
      </c>
      <c r="R232" s="218" t="str">
        <f t="shared" si="22"/>
        <v xml:space="preserve"> </v>
      </c>
      <c r="S232" s="26"/>
      <c r="U232" s="27" t="s">
        <v>454</v>
      </c>
    </row>
    <row r="233" spans="1:21">
      <c r="A233" s="12"/>
      <c r="B233" s="13">
        <v>225</v>
      </c>
      <c r="C233" s="23"/>
      <c r="D233" s="24" t="str">
        <f t="shared" si="18"/>
        <v xml:space="preserve"> </v>
      </c>
      <c r="E233" s="14" t="str">
        <f t="shared" si="19"/>
        <v xml:space="preserve"> </v>
      </c>
      <c r="F233" s="15"/>
      <c r="G233" s="13"/>
      <c r="H233" s="21"/>
      <c r="I233" s="16" t="str">
        <f t="shared" si="20"/>
        <v xml:space="preserve"> </v>
      </c>
      <c r="J233" s="13"/>
      <c r="K233" s="13"/>
      <c r="L233" s="97"/>
      <c r="M233" s="19"/>
      <c r="N233" s="19"/>
      <c r="O233" s="103" t="str">
        <f t="shared" si="23"/>
        <v xml:space="preserve"> </v>
      </c>
      <c r="P233" s="19" t="s">
        <v>316</v>
      </c>
      <c r="Q233" s="159" t="str">
        <f t="shared" si="21"/>
        <v xml:space="preserve"> </v>
      </c>
      <c r="R233" s="218" t="str">
        <f t="shared" si="22"/>
        <v xml:space="preserve"> </v>
      </c>
      <c r="S233" s="26"/>
      <c r="U233" s="27" t="s">
        <v>454</v>
      </c>
    </row>
    <row r="234" spans="1:21">
      <c r="A234" s="12"/>
      <c r="B234" s="13">
        <v>226</v>
      </c>
      <c r="C234" s="23"/>
      <c r="D234" s="24" t="str">
        <f t="shared" si="18"/>
        <v xml:space="preserve"> </v>
      </c>
      <c r="E234" s="14" t="str">
        <f t="shared" si="19"/>
        <v xml:space="preserve"> </v>
      </c>
      <c r="F234" s="15"/>
      <c r="G234" s="13"/>
      <c r="H234" s="21"/>
      <c r="I234" s="16" t="str">
        <f t="shared" si="20"/>
        <v xml:space="preserve"> </v>
      </c>
      <c r="J234" s="13"/>
      <c r="K234" s="13"/>
      <c r="L234" s="97"/>
      <c r="M234" s="19"/>
      <c r="N234" s="19"/>
      <c r="O234" s="103" t="str">
        <f t="shared" si="23"/>
        <v xml:space="preserve"> </v>
      </c>
      <c r="P234" s="19" t="s">
        <v>316</v>
      </c>
      <c r="Q234" s="159" t="str">
        <f t="shared" si="21"/>
        <v xml:space="preserve"> </v>
      </c>
      <c r="R234" s="218" t="str">
        <f t="shared" si="22"/>
        <v xml:space="preserve"> </v>
      </c>
      <c r="S234" s="26"/>
      <c r="U234" s="27" t="s">
        <v>454</v>
      </c>
    </row>
    <row r="235" spans="1:21">
      <c r="A235" s="12"/>
      <c r="B235" s="13">
        <v>227</v>
      </c>
      <c r="C235" s="23"/>
      <c r="D235" s="24" t="str">
        <f t="shared" si="18"/>
        <v xml:space="preserve"> </v>
      </c>
      <c r="E235" s="14" t="str">
        <f t="shared" si="19"/>
        <v xml:space="preserve"> </v>
      </c>
      <c r="F235" s="15"/>
      <c r="G235" s="13"/>
      <c r="H235" s="21"/>
      <c r="I235" s="16" t="str">
        <f t="shared" si="20"/>
        <v xml:space="preserve"> </v>
      </c>
      <c r="J235" s="13"/>
      <c r="K235" s="13"/>
      <c r="L235" s="97"/>
      <c r="M235" s="19"/>
      <c r="N235" s="19"/>
      <c r="O235" s="103" t="str">
        <f t="shared" si="23"/>
        <v xml:space="preserve"> </v>
      </c>
      <c r="P235" s="19" t="s">
        <v>316</v>
      </c>
      <c r="Q235" s="159" t="str">
        <f t="shared" si="21"/>
        <v xml:space="preserve"> </v>
      </c>
      <c r="R235" s="218" t="str">
        <f t="shared" si="22"/>
        <v xml:space="preserve"> </v>
      </c>
      <c r="S235" s="26"/>
      <c r="U235" s="27" t="s">
        <v>454</v>
      </c>
    </row>
    <row r="236" spans="1:21">
      <c r="A236" s="12"/>
      <c r="B236" s="13">
        <v>228</v>
      </c>
      <c r="C236" s="23"/>
      <c r="D236" s="24" t="str">
        <f t="shared" si="18"/>
        <v xml:space="preserve"> </v>
      </c>
      <c r="E236" s="14" t="str">
        <f t="shared" si="19"/>
        <v xml:space="preserve"> </v>
      </c>
      <c r="F236" s="15"/>
      <c r="G236" s="13"/>
      <c r="H236" s="21"/>
      <c r="I236" s="16" t="str">
        <f t="shared" si="20"/>
        <v xml:space="preserve"> </v>
      </c>
      <c r="J236" s="13"/>
      <c r="K236" s="13"/>
      <c r="L236" s="97"/>
      <c r="M236" s="19"/>
      <c r="N236" s="19"/>
      <c r="O236" s="103" t="str">
        <f t="shared" si="23"/>
        <v xml:space="preserve"> </v>
      </c>
      <c r="P236" s="19" t="s">
        <v>316</v>
      </c>
      <c r="Q236" s="159" t="str">
        <f t="shared" si="21"/>
        <v xml:space="preserve"> </v>
      </c>
      <c r="R236" s="218" t="str">
        <f t="shared" si="22"/>
        <v xml:space="preserve"> </v>
      </c>
      <c r="S236" s="26"/>
      <c r="U236" s="27" t="s">
        <v>454</v>
      </c>
    </row>
    <row r="237" spans="1:21">
      <c r="A237" s="12"/>
      <c r="B237" s="13">
        <v>229</v>
      </c>
      <c r="C237" s="23"/>
      <c r="D237" s="24" t="str">
        <f t="shared" si="18"/>
        <v xml:space="preserve"> </v>
      </c>
      <c r="E237" s="14" t="str">
        <f t="shared" si="19"/>
        <v xml:space="preserve"> </v>
      </c>
      <c r="F237" s="15"/>
      <c r="G237" s="13"/>
      <c r="H237" s="21"/>
      <c r="I237" s="16" t="str">
        <f t="shared" si="20"/>
        <v xml:space="preserve"> </v>
      </c>
      <c r="J237" s="13"/>
      <c r="K237" s="13"/>
      <c r="L237" s="97"/>
      <c r="M237" s="19"/>
      <c r="N237" s="19"/>
      <c r="O237" s="103" t="str">
        <f t="shared" si="23"/>
        <v xml:space="preserve"> </v>
      </c>
      <c r="P237" s="19" t="s">
        <v>316</v>
      </c>
      <c r="Q237" s="159" t="str">
        <f t="shared" si="21"/>
        <v xml:space="preserve"> </v>
      </c>
      <c r="R237" s="218" t="str">
        <f t="shared" si="22"/>
        <v xml:space="preserve"> </v>
      </c>
      <c r="S237" s="26"/>
      <c r="U237" s="27" t="s">
        <v>454</v>
      </c>
    </row>
    <row r="238" spans="1:21">
      <c r="A238" s="12"/>
      <c r="B238" s="13">
        <v>230</v>
      </c>
      <c r="C238" s="23"/>
      <c r="D238" s="24" t="str">
        <f t="shared" si="18"/>
        <v xml:space="preserve"> </v>
      </c>
      <c r="E238" s="14" t="str">
        <f t="shared" si="19"/>
        <v xml:space="preserve"> </v>
      </c>
      <c r="F238" s="15"/>
      <c r="G238" s="13"/>
      <c r="H238" s="21"/>
      <c r="I238" s="16" t="str">
        <f t="shared" si="20"/>
        <v xml:space="preserve"> </v>
      </c>
      <c r="J238" s="13"/>
      <c r="K238" s="13"/>
      <c r="L238" s="97"/>
      <c r="M238" s="19"/>
      <c r="N238" s="19"/>
      <c r="O238" s="103" t="str">
        <f t="shared" si="23"/>
        <v xml:space="preserve"> </v>
      </c>
      <c r="P238" s="19" t="s">
        <v>316</v>
      </c>
      <c r="Q238" s="159" t="str">
        <f t="shared" si="21"/>
        <v xml:space="preserve"> </v>
      </c>
      <c r="R238" s="218" t="str">
        <f t="shared" si="22"/>
        <v xml:space="preserve"> </v>
      </c>
      <c r="S238" s="26"/>
      <c r="U238" s="27" t="s">
        <v>454</v>
      </c>
    </row>
    <row r="239" spans="1:21">
      <c r="A239" s="12"/>
      <c r="B239" s="13">
        <v>231</v>
      </c>
      <c r="C239" s="23"/>
      <c r="D239" s="24" t="str">
        <f t="shared" si="18"/>
        <v xml:space="preserve"> </v>
      </c>
      <c r="E239" s="14" t="str">
        <f t="shared" si="19"/>
        <v xml:space="preserve"> </v>
      </c>
      <c r="F239" s="15"/>
      <c r="G239" s="13"/>
      <c r="H239" s="21"/>
      <c r="I239" s="16" t="str">
        <f t="shared" si="20"/>
        <v xml:space="preserve"> </v>
      </c>
      <c r="J239" s="13"/>
      <c r="K239" s="13"/>
      <c r="L239" s="97"/>
      <c r="M239" s="19"/>
      <c r="N239" s="19"/>
      <c r="O239" s="103" t="str">
        <f t="shared" si="23"/>
        <v xml:space="preserve"> </v>
      </c>
      <c r="P239" s="19" t="s">
        <v>316</v>
      </c>
      <c r="Q239" s="159" t="str">
        <f t="shared" si="21"/>
        <v xml:space="preserve"> </v>
      </c>
      <c r="R239" s="218" t="str">
        <f t="shared" si="22"/>
        <v xml:space="preserve"> </v>
      </c>
      <c r="S239" s="26"/>
      <c r="U239" s="27" t="s">
        <v>454</v>
      </c>
    </row>
    <row r="240" spans="1:21">
      <c r="A240" s="12"/>
      <c r="B240" s="13">
        <v>232</v>
      </c>
      <c r="C240" s="23"/>
      <c r="D240" s="24" t="str">
        <f t="shared" si="18"/>
        <v xml:space="preserve"> </v>
      </c>
      <c r="E240" s="14" t="str">
        <f t="shared" si="19"/>
        <v xml:space="preserve"> </v>
      </c>
      <c r="F240" s="15"/>
      <c r="G240" s="13"/>
      <c r="H240" s="21"/>
      <c r="I240" s="16" t="str">
        <f t="shared" si="20"/>
        <v xml:space="preserve"> </v>
      </c>
      <c r="J240" s="13"/>
      <c r="K240" s="13"/>
      <c r="L240" s="97"/>
      <c r="M240" s="19"/>
      <c r="N240" s="19"/>
      <c r="O240" s="103" t="str">
        <f t="shared" si="23"/>
        <v xml:space="preserve"> </v>
      </c>
      <c r="P240" s="19" t="s">
        <v>316</v>
      </c>
      <c r="Q240" s="159" t="str">
        <f t="shared" si="21"/>
        <v xml:space="preserve"> </v>
      </c>
      <c r="R240" s="218" t="str">
        <f t="shared" si="22"/>
        <v xml:space="preserve"> </v>
      </c>
      <c r="S240" s="26"/>
      <c r="U240" s="27" t="s">
        <v>454</v>
      </c>
    </row>
    <row r="241" spans="1:21">
      <c r="A241" s="12"/>
      <c r="B241" s="13">
        <v>233</v>
      </c>
      <c r="C241" s="23"/>
      <c r="D241" s="24" t="str">
        <f t="shared" si="18"/>
        <v xml:space="preserve"> </v>
      </c>
      <c r="E241" s="14" t="str">
        <f t="shared" si="19"/>
        <v xml:space="preserve"> </v>
      </c>
      <c r="F241" s="15"/>
      <c r="G241" s="13"/>
      <c r="H241" s="21"/>
      <c r="I241" s="16" t="str">
        <f t="shared" si="20"/>
        <v xml:space="preserve"> </v>
      </c>
      <c r="J241" s="13"/>
      <c r="K241" s="13"/>
      <c r="L241" s="97"/>
      <c r="M241" s="19"/>
      <c r="N241" s="19"/>
      <c r="O241" s="103" t="str">
        <f t="shared" si="23"/>
        <v xml:space="preserve"> </v>
      </c>
      <c r="P241" s="19" t="s">
        <v>316</v>
      </c>
      <c r="Q241" s="159" t="str">
        <f t="shared" si="21"/>
        <v xml:space="preserve"> </v>
      </c>
      <c r="R241" s="218" t="str">
        <f t="shared" si="22"/>
        <v xml:space="preserve"> </v>
      </c>
      <c r="S241" s="26"/>
      <c r="U241" s="27" t="s">
        <v>454</v>
      </c>
    </row>
    <row r="242" spans="1:21">
      <c r="A242" s="12"/>
      <c r="B242" s="13">
        <v>234</v>
      </c>
      <c r="C242" s="23"/>
      <c r="D242" s="24" t="str">
        <f t="shared" si="18"/>
        <v xml:space="preserve"> </v>
      </c>
      <c r="E242" s="14" t="str">
        <f t="shared" si="19"/>
        <v xml:space="preserve"> </v>
      </c>
      <c r="F242" s="15"/>
      <c r="G242" s="13"/>
      <c r="H242" s="21"/>
      <c r="I242" s="16" t="str">
        <f t="shared" si="20"/>
        <v xml:space="preserve"> </v>
      </c>
      <c r="J242" s="13"/>
      <c r="K242" s="13"/>
      <c r="L242" s="97"/>
      <c r="M242" s="19"/>
      <c r="N242" s="19"/>
      <c r="O242" s="103" t="str">
        <f t="shared" si="23"/>
        <v xml:space="preserve"> </v>
      </c>
      <c r="P242" s="19" t="s">
        <v>316</v>
      </c>
      <c r="Q242" s="159" t="str">
        <f t="shared" si="21"/>
        <v xml:space="preserve"> </v>
      </c>
      <c r="R242" s="218" t="str">
        <f t="shared" si="22"/>
        <v xml:space="preserve"> </v>
      </c>
      <c r="S242" s="26"/>
      <c r="U242" s="27" t="s">
        <v>454</v>
      </c>
    </row>
    <row r="243" spans="1:21" ht="15.75" customHeight="1">
      <c r="A243" s="12"/>
      <c r="B243" s="13">
        <v>235</v>
      </c>
      <c r="C243" s="23"/>
      <c r="D243" s="24" t="str">
        <f t="shared" si="18"/>
        <v xml:space="preserve"> </v>
      </c>
      <c r="E243" s="14" t="str">
        <f t="shared" si="19"/>
        <v xml:space="preserve"> </v>
      </c>
      <c r="F243" s="15"/>
      <c r="G243" s="13"/>
      <c r="H243" s="21"/>
      <c r="I243" s="16" t="str">
        <f t="shared" si="20"/>
        <v xml:space="preserve"> </v>
      </c>
      <c r="J243" s="13"/>
      <c r="K243" s="13"/>
      <c r="L243" s="97"/>
      <c r="M243" s="28"/>
      <c r="N243" s="34"/>
      <c r="O243" s="103" t="str">
        <f t="shared" si="23"/>
        <v xml:space="preserve"> </v>
      </c>
      <c r="P243" s="19" t="s">
        <v>316</v>
      </c>
      <c r="Q243" s="159" t="str">
        <f t="shared" si="21"/>
        <v xml:space="preserve"> </v>
      </c>
      <c r="R243" s="218" t="str">
        <f t="shared" si="22"/>
        <v xml:space="preserve"> </v>
      </c>
      <c r="S243" s="26"/>
      <c r="U243" s="27" t="s">
        <v>454</v>
      </c>
    </row>
    <row r="244" spans="1:21">
      <c r="A244" s="12"/>
      <c r="B244" s="13">
        <v>236</v>
      </c>
      <c r="C244" s="23"/>
      <c r="D244" s="24" t="str">
        <f t="shared" si="18"/>
        <v xml:space="preserve"> </v>
      </c>
      <c r="E244" s="14" t="str">
        <f t="shared" si="19"/>
        <v xml:space="preserve"> </v>
      </c>
      <c r="F244" s="15"/>
      <c r="G244" s="13"/>
      <c r="H244" s="21"/>
      <c r="I244" s="16" t="str">
        <f t="shared" si="20"/>
        <v xml:space="preserve"> </v>
      </c>
      <c r="J244" s="17"/>
      <c r="K244" s="17"/>
      <c r="L244" s="92"/>
      <c r="M244" s="19"/>
      <c r="N244" s="25"/>
      <c r="O244" s="103" t="str">
        <f t="shared" si="23"/>
        <v xml:space="preserve"> </v>
      </c>
      <c r="P244" s="19" t="s">
        <v>316</v>
      </c>
      <c r="Q244" s="159" t="str">
        <f t="shared" si="21"/>
        <v xml:space="preserve"> </v>
      </c>
      <c r="R244" s="218" t="str">
        <f t="shared" si="22"/>
        <v xml:space="preserve"> </v>
      </c>
      <c r="S244" s="26"/>
      <c r="U244" s="27" t="s">
        <v>454</v>
      </c>
    </row>
    <row r="245" spans="1:21">
      <c r="A245" s="12"/>
      <c r="B245" s="13">
        <v>237</v>
      </c>
      <c r="C245" s="23"/>
      <c r="D245" s="24" t="str">
        <f t="shared" si="18"/>
        <v xml:space="preserve"> </v>
      </c>
      <c r="E245" s="14" t="str">
        <f t="shared" si="19"/>
        <v xml:space="preserve"> </v>
      </c>
      <c r="F245" s="15"/>
      <c r="G245" s="13"/>
      <c r="H245" s="21"/>
      <c r="I245" s="16" t="str">
        <f t="shared" si="20"/>
        <v xml:space="preserve"> </v>
      </c>
      <c r="J245" s="17"/>
      <c r="K245" s="17"/>
      <c r="L245" s="92"/>
      <c r="M245" s="19"/>
      <c r="N245" s="25"/>
      <c r="O245" s="103" t="str">
        <f t="shared" si="23"/>
        <v xml:space="preserve"> </v>
      </c>
      <c r="P245" s="19" t="s">
        <v>316</v>
      </c>
      <c r="Q245" s="159" t="str">
        <f t="shared" si="21"/>
        <v xml:space="preserve"> </v>
      </c>
      <c r="R245" s="218" t="str">
        <f t="shared" si="22"/>
        <v xml:space="preserve"> </v>
      </c>
      <c r="S245" s="26"/>
      <c r="U245" s="27" t="s">
        <v>454</v>
      </c>
    </row>
    <row r="246" spans="1:21">
      <c r="A246" s="12"/>
      <c r="B246" s="13">
        <v>238</v>
      </c>
      <c r="C246" s="23"/>
      <c r="D246" s="24" t="str">
        <f t="shared" si="18"/>
        <v xml:space="preserve"> </v>
      </c>
      <c r="E246" s="14" t="str">
        <f t="shared" si="19"/>
        <v xml:space="preserve"> </v>
      </c>
      <c r="F246" s="15"/>
      <c r="G246" s="13"/>
      <c r="H246" s="21"/>
      <c r="I246" s="16" t="str">
        <f t="shared" si="20"/>
        <v xml:space="preserve"> </v>
      </c>
      <c r="J246" s="17"/>
      <c r="K246" s="17"/>
      <c r="L246" s="92"/>
      <c r="M246" s="19"/>
      <c r="N246" s="25"/>
      <c r="O246" s="103" t="str">
        <f t="shared" si="23"/>
        <v xml:space="preserve"> </v>
      </c>
      <c r="P246" s="19" t="s">
        <v>316</v>
      </c>
      <c r="Q246" s="159" t="str">
        <f t="shared" si="21"/>
        <v xml:space="preserve"> </v>
      </c>
      <c r="R246" s="218" t="str">
        <f t="shared" si="22"/>
        <v xml:space="preserve"> </v>
      </c>
      <c r="S246" s="26"/>
      <c r="U246" s="27" t="s">
        <v>454</v>
      </c>
    </row>
    <row r="247" spans="1:21">
      <c r="A247" s="12"/>
      <c r="B247" s="13">
        <v>239</v>
      </c>
      <c r="C247" s="23"/>
      <c r="D247" s="24" t="str">
        <f t="shared" si="18"/>
        <v xml:space="preserve"> </v>
      </c>
      <c r="E247" s="14" t="str">
        <f t="shared" si="19"/>
        <v xml:space="preserve"> </v>
      </c>
      <c r="F247" s="15"/>
      <c r="G247" s="13"/>
      <c r="H247" s="21"/>
      <c r="I247" s="16" t="str">
        <f t="shared" si="20"/>
        <v xml:space="preserve"> </v>
      </c>
      <c r="J247" s="17"/>
      <c r="K247" s="17"/>
      <c r="L247" s="92"/>
      <c r="M247" s="19"/>
      <c r="N247" s="25"/>
      <c r="O247" s="103" t="str">
        <f t="shared" si="23"/>
        <v xml:space="preserve"> </v>
      </c>
      <c r="P247" s="19" t="s">
        <v>316</v>
      </c>
      <c r="Q247" s="159" t="str">
        <f t="shared" si="21"/>
        <v xml:space="preserve"> </v>
      </c>
      <c r="R247" s="218" t="str">
        <f t="shared" si="22"/>
        <v xml:space="preserve"> </v>
      </c>
      <c r="S247" s="26"/>
      <c r="U247" s="27" t="s">
        <v>454</v>
      </c>
    </row>
    <row r="248" spans="1:21">
      <c r="A248" s="12"/>
      <c r="B248" s="13">
        <v>240</v>
      </c>
      <c r="C248" s="23"/>
      <c r="D248" s="24" t="str">
        <f t="shared" si="18"/>
        <v xml:space="preserve"> </v>
      </c>
      <c r="E248" s="14" t="str">
        <f t="shared" si="19"/>
        <v xml:space="preserve"> </v>
      </c>
      <c r="F248" s="15"/>
      <c r="G248" s="13"/>
      <c r="H248" s="21"/>
      <c r="I248" s="16" t="str">
        <f t="shared" si="20"/>
        <v xml:space="preserve"> </v>
      </c>
      <c r="J248" s="17"/>
      <c r="K248" s="17"/>
      <c r="L248" s="92"/>
      <c r="M248" s="19"/>
      <c r="N248" s="25"/>
      <c r="O248" s="103" t="str">
        <f t="shared" si="23"/>
        <v xml:space="preserve"> </v>
      </c>
      <c r="P248" s="19" t="s">
        <v>316</v>
      </c>
      <c r="Q248" s="159" t="str">
        <f t="shared" si="21"/>
        <v xml:space="preserve"> </v>
      </c>
      <c r="R248" s="218" t="str">
        <f t="shared" si="22"/>
        <v xml:space="preserve"> </v>
      </c>
      <c r="S248" s="26"/>
      <c r="U248" s="27" t="s">
        <v>454</v>
      </c>
    </row>
    <row r="249" spans="1:21">
      <c r="A249" s="12"/>
      <c r="B249" s="13">
        <v>241</v>
      </c>
      <c r="C249" s="23"/>
      <c r="D249" s="24" t="str">
        <f t="shared" si="18"/>
        <v xml:space="preserve"> </v>
      </c>
      <c r="E249" s="14" t="str">
        <f t="shared" si="19"/>
        <v xml:space="preserve"> </v>
      </c>
      <c r="F249" s="15"/>
      <c r="G249" s="13"/>
      <c r="H249" s="21"/>
      <c r="I249" s="16" t="str">
        <f t="shared" si="20"/>
        <v xml:space="preserve"> </v>
      </c>
      <c r="J249" s="17"/>
      <c r="K249" s="17"/>
      <c r="L249" s="92"/>
      <c r="M249" s="19"/>
      <c r="N249" s="25"/>
      <c r="O249" s="103" t="str">
        <f t="shared" si="23"/>
        <v xml:space="preserve"> </v>
      </c>
      <c r="P249" s="19" t="s">
        <v>316</v>
      </c>
      <c r="Q249" s="159" t="str">
        <f t="shared" si="21"/>
        <v xml:space="preserve"> </v>
      </c>
      <c r="R249" s="218" t="str">
        <f t="shared" si="22"/>
        <v xml:space="preserve"> </v>
      </c>
      <c r="S249" s="26"/>
      <c r="U249" s="27" t="s">
        <v>454</v>
      </c>
    </row>
    <row r="250" spans="1:21">
      <c r="A250" s="12"/>
      <c r="B250" s="13">
        <v>242</v>
      </c>
      <c r="C250" s="23"/>
      <c r="D250" s="24" t="str">
        <f t="shared" si="18"/>
        <v xml:space="preserve"> </v>
      </c>
      <c r="E250" s="14" t="str">
        <f t="shared" si="19"/>
        <v xml:space="preserve"> </v>
      </c>
      <c r="F250" s="15"/>
      <c r="G250" s="13"/>
      <c r="H250" s="21"/>
      <c r="I250" s="16" t="str">
        <f t="shared" si="20"/>
        <v xml:space="preserve"> </v>
      </c>
      <c r="J250" s="17"/>
      <c r="K250" s="17"/>
      <c r="L250" s="92"/>
      <c r="M250" s="19"/>
      <c r="N250" s="25"/>
      <c r="O250" s="103" t="str">
        <f t="shared" si="23"/>
        <v xml:space="preserve"> </v>
      </c>
      <c r="P250" s="19" t="s">
        <v>316</v>
      </c>
      <c r="Q250" s="159" t="str">
        <f t="shared" si="21"/>
        <v xml:space="preserve"> </v>
      </c>
      <c r="R250" s="218" t="str">
        <f t="shared" si="22"/>
        <v xml:space="preserve"> </v>
      </c>
      <c r="S250" s="26"/>
      <c r="U250" s="27" t="s">
        <v>454</v>
      </c>
    </row>
    <row r="251" spans="1:21">
      <c r="A251" s="12"/>
      <c r="B251" s="13">
        <v>243</v>
      </c>
      <c r="C251" s="23"/>
      <c r="D251" s="24" t="str">
        <f t="shared" si="18"/>
        <v xml:space="preserve"> </v>
      </c>
      <c r="E251" s="14" t="str">
        <f t="shared" si="19"/>
        <v xml:space="preserve"> </v>
      </c>
      <c r="F251" s="15"/>
      <c r="G251" s="13"/>
      <c r="H251" s="21"/>
      <c r="I251" s="16" t="str">
        <f t="shared" si="20"/>
        <v xml:space="preserve"> </v>
      </c>
      <c r="J251" s="17"/>
      <c r="K251" s="17"/>
      <c r="L251" s="92"/>
      <c r="M251" s="19"/>
      <c r="N251" s="25"/>
      <c r="O251" s="103" t="str">
        <f t="shared" si="23"/>
        <v xml:space="preserve"> </v>
      </c>
      <c r="P251" s="19" t="s">
        <v>316</v>
      </c>
      <c r="Q251" s="159" t="str">
        <f t="shared" si="21"/>
        <v xml:space="preserve"> </v>
      </c>
      <c r="R251" s="218" t="str">
        <f t="shared" si="22"/>
        <v xml:space="preserve"> </v>
      </c>
      <c r="S251" s="26"/>
      <c r="U251" s="27" t="s">
        <v>454</v>
      </c>
    </row>
    <row r="252" spans="1:21">
      <c r="A252" s="12"/>
      <c r="B252" s="13">
        <v>244</v>
      </c>
      <c r="C252" s="23"/>
      <c r="D252" s="24" t="str">
        <f t="shared" si="18"/>
        <v xml:space="preserve"> </v>
      </c>
      <c r="E252" s="14" t="str">
        <f t="shared" si="19"/>
        <v xml:space="preserve"> </v>
      </c>
      <c r="F252" s="15"/>
      <c r="G252" s="13"/>
      <c r="H252" s="21"/>
      <c r="I252" s="16" t="str">
        <f t="shared" si="20"/>
        <v xml:space="preserve"> </v>
      </c>
      <c r="J252" s="17"/>
      <c r="K252" s="17"/>
      <c r="L252" s="92"/>
      <c r="M252" s="19"/>
      <c r="N252" s="25"/>
      <c r="O252" s="103" t="str">
        <f t="shared" si="23"/>
        <v xml:space="preserve"> </v>
      </c>
      <c r="P252" s="19" t="s">
        <v>316</v>
      </c>
      <c r="Q252" s="159" t="str">
        <f t="shared" si="21"/>
        <v xml:space="preserve"> </v>
      </c>
      <c r="R252" s="218" t="str">
        <f t="shared" si="22"/>
        <v xml:space="preserve"> </v>
      </c>
      <c r="S252" s="26"/>
      <c r="U252" s="27" t="s">
        <v>454</v>
      </c>
    </row>
    <row r="253" spans="1:21">
      <c r="A253" s="12"/>
      <c r="B253" s="13">
        <v>245</v>
      </c>
      <c r="C253" s="23"/>
      <c r="D253" s="24" t="str">
        <f t="shared" si="18"/>
        <v xml:space="preserve"> </v>
      </c>
      <c r="E253" s="14" t="str">
        <f t="shared" si="19"/>
        <v xml:space="preserve"> </v>
      </c>
      <c r="F253" s="15"/>
      <c r="G253" s="13"/>
      <c r="H253" s="21"/>
      <c r="I253" s="16" t="str">
        <f t="shared" si="20"/>
        <v xml:space="preserve"> </v>
      </c>
      <c r="J253" s="17"/>
      <c r="K253" s="17"/>
      <c r="L253" s="92"/>
      <c r="M253" s="19"/>
      <c r="N253" s="25"/>
      <c r="O253" s="103" t="str">
        <f t="shared" si="23"/>
        <v xml:space="preserve"> </v>
      </c>
      <c r="P253" s="19" t="s">
        <v>316</v>
      </c>
      <c r="Q253" s="159" t="str">
        <f t="shared" si="21"/>
        <v xml:space="preserve"> </v>
      </c>
      <c r="R253" s="218" t="str">
        <f t="shared" si="22"/>
        <v xml:space="preserve"> </v>
      </c>
      <c r="S253" s="26"/>
      <c r="U253" s="27" t="s">
        <v>454</v>
      </c>
    </row>
    <row r="254" spans="1:21">
      <c r="A254" s="12"/>
      <c r="B254" s="13">
        <v>246</v>
      </c>
      <c r="C254" s="23"/>
      <c r="D254" s="24" t="str">
        <f t="shared" si="18"/>
        <v xml:space="preserve"> </v>
      </c>
      <c r="E254" s="14" t="str">
        <f t="shared" si="19"/>
        <v xml:space="preserve"> </v>
      </c>
      <c r="F254" s="15"/>
      <c r="G254" s="13"/>
      <c r="H254" s="21"/>
      <c r="I254" s="16" t="str">
        <f t="shared" si="20"/>
        <v xml:space="preserve"> </v>
      </c>
      <c r="J254" s="17"/>
      <c r="K254" s="17"/>
      <c r="L254" s="92"/>
      <c r="M254" s="19"/>
      <c r="N254" s="25"/>
      <c r="O254" s="103" t="str">
        <f t="shared" si="23"/>
        <v xml:space="preserve"> </v>
      </c>
      <c r="P254" s="19" t="s">
        <v>316</v>
      </c>
      <c r="Q254" s="159" t="str">
        <f t="shared" si="21"/>
        <v xml:space="preserve"> </v>
      </c>
      <c r="R254" s="218" t="str">
        <f t="shared" si="22"/>
        <v xml:space="preserve"> </v>
      </c>
      <c r="S254" s="26"/>
      <c r="U254" s="27" t="s">
        <v>454</v>
      </c>
    </row>
    <row r="255" spans="1:21">
      <c r="A255" s="12"/>
      <c r="B255" s="13">
        <v>247</v>
      </c>
      <c r="C255" s="23"/>
      <c r="D255" s="24" t="str">
        <f t="shared" si="18"/>
        <v xml:space="preserve"> </v>
      </c>
      <c r="E255" s="14" t="str">
        <f t="shared" si="19"/>
        <v xml:space="preserve"> </v>
      </c>
      <c r="F255" s="15"/>
      <c r="G255" s="13"/>
      <c r="H255" s="21"/>
      <c r="I255" s="16" t="str">
        <f t="shared" si="20"/>
        <v xml:space="preserve"> </v>
      </c>
      <c r="J255" s="17"/>
      <c r="K255" s="17"/>
      <c r="L255" s="92"/>
      <c r="M255" s="19"/>
      <c r="N255" s="25"/>
      <c r="O255" s="103" t="str">
        <f t="shared" si="23"/>
        <v xml:space="preserve"> </v>
      </c>
      <c r="P255" s="19" t="s">
        <v>316</v>
      </c>
      <c r="Q255" s="159" t="str">
        <f t="shared" si="21"/>
        <v xml:space="preserve"> </v>
      </c>
      <c r="R255" s="218" t="str">
        <f t="shared" si="22"/>
        <v xml:space="preserve"> </v>
      </c>
      <c r="S255" s="26"/>
      <c r="U255" s="27" t="s">
        <v>454</v>
      </c>
    </row>
    <row r="256" spans="1:21">
      <c r="A256" s="12"/>
      <c r="B256" s="13">
        <v>248</v>
      </c>
      <c r="C256" s="23"/>
      <c r="D256" s="24" t="str">
        <f t="shared" si="18"/>
        <v xml:space="preserve"> </v>
      </c>
      <c r="E256" s="14" t="str">
        <f t="shared" si="19"/>
        <v xml:space="preserve"> </v>
      </c>
      <c r="F256" s="15"/>
      <c r="G256" s="13"/>
      <c r="H256" s="21"/>
      <c r="I256" s="16" t="str">
        <f t="shared" si="20"/>
        <v xml:space="preserve"> </v>
      </c>
      <c r="J256" s="17"/>
      <c r="K256" s="17"/>
      <c r="L256" s="92"/>
      <c r="M256" s="19"/>
      <c r="N256" s="25"/>
      <c r="O256" s="103" t="str">
        <f t="shared" si="23"/>
        <v xml:space="preserve"> </v>
      </c>
      <c r="P256" s="19" t="s">
        <v>316</v>
      </c>
      <c r="Q256" s="159" t="str">
        <f t="shared" si="21"/>
        <v xml:space="preserve"> </v>
      </c>
      <c r="R256" s="218" t="str">
        <f t="shared" si="22"/>
        <v xml:space="preserve"> </v>
      </c>
      <c r="S256" s="26"/>
      <c r="U256" s="27" t="s">
        <v>454</v>
      </c>
    </row>
    <row r="257" spans="1:21">
      <c r="A257" s="12"/>
      <c r="B257" s="13">
        <v>249</v>
      </c>
      <c r="C257" s="23"/>
      <c r="D257" s="24" t="str">
        <f t="shared" ref="D257:D320" si="24">IFERROR(VLOOKUP(C257,DATOS,4,FALSE)," ")</f>
        <v xml:space="preserve"> </v>
      </c>
      <c r="E257" s="14" t="str">
        <f t="shared" ref="E257:E320" si="25">IFERROR(VLOOKUP(C257,DATOS,3,FALSE)," ")</f>
        <v xml:space="preserve"> </v>
      </c>
      <c r="F257" s="15"/>
      <c r="G257" s="13"/>
      <c r="H257" s="21"/>
      <c r="I257" s="16" t="str">
        <f t="shared" ref="I257:I320" si="26">IFERROR(VLOOKUP(C257,DATOS,5,FALSE)," ")</f>
        <v xml:space="preserve"> </v>
      </c>
      <c r="J257" s="17"/>
      <c r="K257" s="17"/>
      <c r="L257" s="92"/>
      <c r="M257" s="19"/>
      <c r="N257" s="25"/>
      <c r="O257" s="103" t="str">
        <f t="shared" si="23"/>
        <v xml:space="preserve"> </v>
      </c>
      <c r="P257" s="19" t="s">
        <v>316</v>
      </c>
      <c r="Q257" s="159" t="str">
        <f t="shared" ref="Q257:Q320" si="27">IFERROR(VLOOKUP(C257,DATOS,10,FALSE)," ")</f>
        <v xml:space="preserve"> </v>
      </c>
      <c r="R257" s="218" t="str">
        <f t="shared" si="22"/>
        <v xml:space="preserve"> </v>
      </c>
      <c r="S257" s="26"/>
      <c r="U257" s="27" t="s">
        <v>454</v>
      </c>
    </row>
    <row r="258" spans="1:21">
      <c r="A258" s="12"/>
      <c r="B258" s="13">
        <v>250</v>
      </c>
      <c r="C258" s="23"/>
      <c r="D258" s="24" t="str">
        <f t="shared" si="24"/>
        <v xml:space="preserve"> </v>
      </c>
      <c r="E258" s="14" t="str">
        <f t="shared" si="25"/>
        <v xml:space="preserve"> </v>
      </c>
      <c r="F258" s="15"/>
      <c r="G258" s="13"/>
      <c r="H258" s="21"/>
      <c r="I258" s="16" t="str">
        <f t="shared" si="26"/>
        <v xml:space="preserve"> </v>
      </c>
      <c r="J258" s="17"/>
      <c r="K258" s="17"/>
      <c r="L258" s="92"/>
      <c r="M258" s="19"/>
      <c r="N258" s="25"/>
      <c r="O258" s="103" t="str">
        <f t="shared" si="23"/>
        <v xml:space="preserve"> </v>
      </c>
      <c r="P258" s="19" t="s">
        <v>316</v>
      </c>
      <c r="Q258" s="159" t="str">
        <f t="shared" si="27"/>
        <v xml:space="preserve"> </v>
      </c>
      <c r="R258" s="218" t="str">
        <f t="shared" si="22"/>
        <v xml:space="preserve"> </v>
      </c>
      <c r="S258" s="26"/>
      <c r="U258" s="27" t="s">
        <v>454</v>
      </c>
    </row>
    <row r="259" spans="1:21">
      <c r="A259" s="12"/>
      <c r="B259" s="13">
        <v>251</v>
      </c>
      <c r="C259" s="23"/>
      <c r="D259" s="24" t="str">
        <f t="shared" si="24"/>
        <v xml:space="preserve"> </v>
      </c>
      <c r="E259" s="14" t="str">
        <f t="shared" si="25"/>
        <v xml:space="preserve"> </v>
      </c>
      <c r="F259" s="15"/>
      <c r="G259" s="13"/>
      <c r="H259" s="21"/>
      <c r="I259" s="16" t="str">
        <f t="shared" si="26"/>
        <v xml:space="preserve"> </v>
      </c>
      <c r="J259" s="17"/>
      <c r="K259" s="17"/>
      <c r="L259" s="92"/>
      <c r="M259" s="19"/>
      <c r="N259" s="25"/>
      <c r="O259" s="103" t="str">
        <f t="shared" si="23"/>
        <v xml:space="preserve"> </v>
      </c>
      <c r="P259" s="19" t="s">
        <v>316</v>
      </c>
      <c r="Q259" s="159" t="str">
        <f t="shared" si="27"/>
        <v xml:space="preserve"> </v>
      </c>
      <c r="R259" s="218" t="str">
        <f t="shared" ref="R259:R322" si="28">IFERROR(H259/Q259*100," ")</f>
        <v xml:space="preserve"> </v>
      </c>
      <c r="S259" s="26"/>
      <c r="U259" s="27" t="s">
        <v>454</v>
      </c>
    </row>
    <row r="260" spans="1:21">
      <c r="A260" s="12"/>
      <c r="B260" s="13">
        <v>252</v>
      </c>
      <c r="C260" s="23"/>
      <c r="D260" s="24" t="str">
        <f t="shared" si="24"/>
        <v xml:space="preserve"> </v>
      </c>
      <c r="E260" s="14" t="str">
        <f t="shared" si="25"/>
        <v xml:space="preserve"> </v>
      </c>
      <c r="F260" s="15"/>
      <c r="G260" s="13"/>
      <c r="H260" s="21"/>
      <c r="I260" s="16" t="str">
        <f t="shared" si="26"/>
        <v xml:space="preserve"> </v>
      </c>
      <c r="J260" s="17"/>
      <c r="K260" s="17"/>
      <c r="L260" s="92"/>
      <c r="M260" s="19"/>
      <c r="N260" s="25"/>
      <c r="O260" s="103" t="str">
        <f t="shared" si="23"/>
        <v xml:space="preserve"> </v>
      </c>
      <c r="P260" s="19" t="s">
        <v>316</v>
      </c>
      <c r="Q260" s="159" t="str">
        <f t="shared" si="27"/>
        <v xml:space="preserve"> </v>
      </c>
      <c r="R260" s="218" t="str">
        <f t="shared" si="28"/>
        <v xml:space="preserve"> </v>
      </c>
      <c r="S260" s="26"/>
      <c r="U260" s="27" t="s">
        <v>454</v>
      </c>
    </row>
    <row r="261" spans="1:21">
      <c r="A261" s="12"/>
      <c r="B261" s="13">
        <v>253</v>
      </c>
      <c r="C261" s="23"/>
      <c r="D261" s="24" t="str">
        <f t="shared" si="24"/>
        <v xml:space="preserve"> </v>
      </c>
      <c r="E261" s="14" t="str">
        <f t="shared" si="25"/>
        <v xml:space="preserve"> </v>
      </c>
      <c r="F261" s="15"/>
      <c r="G261" s="13"/>
      <c r="H261" s="21"/>
      <c r="I261" s="16" t="str">
        <f t="shared" si="26"/>
        <v xml:space="preserve"> </v>
      </c>
      <c r="J261" s="17"/>
      <c r="K261" s="17"/>
      <c r="L261" s="92"/>
      <c r="M261" s="19"/>
      <c r="N261" s="25"/>
      <c r="O261" s="103" t="str">
        <f t="shared" si="23"/>
        <v xml:space="preserve"> </v>
      </c>
      <c r="P261" s="19" t="s">
        <v>316</v>
      </c>
      <c r="Q261" s="159" t="str">
        <f t="shared" si="27"/>
        <v xml:space="preserve"> </v>
      </c>
      <c r="R261" s="218" t="str">
        <f t="shared" si="28"/>
        <v xml:space="preserve"> </v>
      </c>
      <c r="S261" s="26"/>
      <c r="U261" s="27" t="s">
        <v>454</v>
      </c>
    </row>
    <row r="262" spans="1:21">
      <c r="A262" s="12"/>
      <c r="B262" s="13">
        <v>254</v>
      </c>
      <c r="C262" s="23"/>
      <c r="D262" s="24" t="str">
        <f t="shared" si="24"/>
        <v xml:space="preserve"> </v>
      </c>
      <c r="E262" s="14" t="str">
        <f t="shared" si="25"/>
        <v xml:space="preserve"> </v>
      </c>
      <c r="F262" s="15"/>
      <c r="G262" s="13"/>
      <c r="H262" s="21"/>
      <c r="I262" s="16" t="str">
        <f t="shared" si="26"/>
        <v xml:space="preserve"> </v>
      </c>
      <c r="J262" s="17"/>
      <c r="K262" s="17"/>
      <c r="L262" s="92"/>
      <c r="M262" s="19"/>
      <c r="N262" s="25"/>
      <c r="O262" s="103" t="str">
        <f t="shared" si="23"/>
        <v xml:space="preserve"> </v>
      </c>
      <c r="P262" s="19" t="s">
        <v>316</v>
      </c>
      <c r="Q262" s="159" t="str">
        <f t="shared" si="27"/>
        <v xml:space="preserve"> </v>
      </c>
      <c r="R262" s="218" t="str">
        <f t="shared" si="28"/>
        <v xml:space="preserve"> </v>
      </c>
      <c r="S262" s="26"/>
      <c r="U262" s="27" t="s">
        <v>454</v>
      </c>
    </row>
    <row r="263" spans="1:21">
      <c r="A263" s="12"/>
      <c r="B263" s="13">
        <v>255</v>
      </c>
      <c r="C263" s="23"/>
      <c r="D263" s="24" t="str">
        <f t="shared" si="24"/>
        <v xml:space="preserve"> </v>
      </c>
      <c r="E263" s="14" t="str">
        <f t="shared" si="25"/>
        <v xml:space="preserve"> </v>
      </c>
      <c r="F263" s="15"/>
      <c r="G263" s="13"/>
      <c r="H263" s="21"/>
      <c r="I263" s="16" t="str">
        <f t="shared" si="26"/>
        <v xml:space="preserve"> </v>
      </c>
      <c r="J263" s="17"/>
      <c r="K263" s="17"/>
      <c r="L263" s="92"/>
      <c r="M263" s="19"/>
      <c r="N263" s="25"/>
      <c r="O263" s="103" t="str">
        <f t="shared" si="23"/>
        <v xml:space="preserve"> </v>
      </c>
      <c r="P263" s="19" t="s">
        <v>316</v>
      </c>
      <c r="Q263" s="159" t="str">
        <f t="shared" si="27"/>
        <v xml:space="preserve"> </v>
      </c>
      <c r="R263" s="218" t="str">
        <f t="shared" si="28"/>
        <v xml:space="preserve"> </v>
      </c>
      <c r="S263" s="26"/>
      <c r="U263" s="27" t="s">
        <v>454</v>
      </c>
    </row>
    <row r="264" spans="1:21">
      <c r="A264" s="12"/>
      <c r="B264" s="13">
        <v>256</v>
      </c>
      <c r="C264" s="23"/>
      <c r="D264" s="24" t="str">
        <f t="shared" si="24"/>
        <v xml:space="preserve"> </v>
      </c>
      <c r="E264" s="14" t="str">
        <f t="shared" si="25"/>
        <v xml:space="preserve"> </v>
      </c>
      <c r="F264" s="15"/>
      <c r="G264" s="13"/>
      <c r="H264" s="21"/>
      <c r="I264" s="16" t="str">
        <f t="shared" si="26"/>
        <v xml:space="preserve"> </v>
      </c>
      <c r="J264" s="17"/>
      <c r="K264" s="17"/>
      <c r="L264" s="92"/>
      <c r="M264" s="19"/>
      <c r="N264" s="25"/>
      <c r="O264" s="103" t="str">
        <f t="shared" si="23"/>
        <v xml:space="preserve"> </v>
      </c>
      <c r="P264" s="19" t="s">
        <v>316</v>
      </c>
      <c r="Q264" s="159" t="str">
        <f t="shared" si="27"/>
        <v xml:space="preserve"> </v>
      </c>
      <c r="R264" s="218" t="str">
        <f t="shared" si="28"/>
        <v xml:space="preserve"> </v>
      </c>
      <c r="S264" s="26"/>
      <c r="U264" s="27" t="s">
        <v>454</v>
      </c>
    </row>
    <row r="265" spans="1:21">
      <c r="A265" s="12"/>
      <c r="B265" s="13">
        <v>257</v>
      </c>
      <c r="C265" s="23"/>
      <c r="D265" s="24" t="str">
        <f t="shared" si="24"/>
        <v xml:space="preserve"> </v>
      </c>
      <c r="E265" s="14" t="str">
        <f t="shared" si="25"/>
        <v xml:space="preserve"> </v>
      </c>
      <c r="F265" s="15"/>
      <c r="G265" s="13"/>
      <c r="H265" s="21"/>
      <c r="I265" s="16" t="str">
        <f t="shared" si="26"/>
        <v xml:space="preserve"> </v>
      </c>
      <c r="J265" s="17"/>
      <c r="K265" s="17"/>
      <c r="L265" s="92"/>
      <c r="M265" s="19"/>
      <c r="N265" s="25"/>
      <c r="O265" s="103" t="str">
        <f t="shared" ref="O265:O328" si="29">IFERROR(VLOOKUP(C265,DATOS,16,FALSE)," ")</f>
        <v xml:space="preserve"> </v>
      </c>
      <c r="P265" s="19" t="s">
        <v>316</v>
      </c>
      <c r="Q265" s="159" t="str">
        <f t="shared" si="27"/>
        <v xml:space="preserve"> </v>
      </c>
      <c r="R265" s="218" t="str">
        <f t="shared" si="28"/>
        <v xml:space="preserve"> </v>
      </c>
      <c r="S265" s="26"/>
      <c r="U265" s="27" t="s">
        <v>454</v>
      </c>
    </row>
    <row r="266" spans="1:21">
      <c r="A266" s="12"/>
      <c r="B266" s="13">
        <v>258</v>
      </c>
      <c r="C266" s="23"/>
      <c r="D266" s="24" t="str">
        <f t="shared" si="24"/>
        <v xml:space="preserve"> </v>
      </c>
      <c r="E266" s="14" t="str">
        <f t="shared" si="25"/>
        <v xml:space="preserve"> </v>
      </c>
      <c r="F266" s="15"/>
      <c r="G266" s="13"/>
      <c r="H266" s="21"/>
      <c r="I266" s="16" t="str">
        <f t="shared" si="26"/>
        <v xml:space="preserve"> </v>
      </c>
      <c r="J266" s="17"/>
      <c r="K266" s="17"/>
      <c r="L266" s="92"/>
      <c r="M266" s="19"/>
      <c r="N266" s="25"/>
      <c r="O266" s="103" t="str">
        <f t="shared" si="29"/>
        <v xml:space="preserve"> </v>
      </c>
      <c r="P266" s="19" t="s">
        <v>316</v>
      </c>
      <c r="Q266" s="159" t="str">
        <f t="shared" si="27"/>
        <v xml:space="preserve"> </v>
      </c>
      <c r="R266" s="218" t="str">
        <f t="shared" si="28"/>
        <v xml:space="preserve"> </v>
      </c>
      <c r="S266" s="26"/>
      <c r="U266" s="27" t="s">
        <v>454</v>
      </c>
    </row>
    <row r="267" spans="1:21">
      <c r="A267" s="12"/>
      <c r="B267" s="13">
        <v>259</v>
      </c>
      <c r="C267" s="23"/>
      <c r="D267" s="24" t="str">
        <f t="shared" si="24"/>
        <v xml:space="preserve"> </v>
      </c>
      <c r="E267" s="14" t="str">
        <f t="shared" si="25"/>
        <v xml:space="preserve"> </v>
      </c>
      <c r="F267" s="15"/>
      <c r="G267" s="13"/>
      <c r="H267" s="21"/>
      <c r="I267" s="16" t="str">
        <f t="shared" si="26"/>
        <v xml:space="preserve"> </v>
      </c>
      <c r="J267" s="17"/>
      <c r="K267" s="17"/>
      <c r="L267" s="92"/>
      <c r="M267" s="19"/>
      <c r="N267" s="25"/>
      <c r="O267" s="103" t="str">
        <f t="shared" si="29"/>
        <v xml:space="preserve"> </v>
      </c>
      <c r="P267" s="19" t="s">
        <v>316</v>
      </c>
      <c r="Q267" s="159" t="str">
        <f t="shared" si="27"/>
        <v xml:space="preserve"> </v>
      </c>
      <c r="R267" s="218" t="str">
        <f t="shared" si="28"/>
        <v xml:space="preserve"> </v>
      </c>
      <c r="S267" s="26"/>
      <c r="U267" s="27" t="s">
        <v>454</v>
      </c>
    </row>
    <row r="268" spans="1:21">
      <c r="A268" s="12"/>
      <c r="B268" s="13">
        <v>260</v>
      </c>
      <c r="C268" s="23"/>
      <c r="D268" s="24" t="str">
        <f t="shared" si="24"/>
        <v xml:space="preserve"> </v>
      </c>
      <c r="E268" s="14" t="str">
        <f t="shared" si="25"/>
        <v xml:space="preserve"> </v>
      </c>
      <c r="F268" s="15"/>
      <c r="G268" s="13"/>
      <c r="H268" s="21"/>
      <c r="I268" s="16" t="str">
        <f t="shared" si="26"/>
        <v xml:space="preserve"> </v>
      </c>
      <c r="J268" s="17"/>
      <c r="K268" s="17"/>
      <c r="L268" s="92"/>
      <c r="M268" s="19"/>
      <c r="N268" s="25"/>
      <c r="O268" s="103" t="str">
        <f t="shared" si="29"/>
        <v xml:space="preserve"> </v>
      </c>
      <c r="P268" s="19" t="s">
        <v>316</v>
      </c>
      <c r="Q268" s="159" t="str">
        <f t="shared" si="27"/>
        <v xml:space="preserve"> </v>
      </c>
      <c r="R268" s="218" t="str">
        <f t="shared" si="28"/>
        <v xml:space="preserve"> </v>
      </c>
      <c r="S268" s="26"/>
      <c r="U268" s="27" t="s">
        <v>454</v>
      </c>
    </row>
    <row r="269" spans="1:21">
      <c r="A269" s="12"/>
      <c r="B269" s="13">
        <v>261</v>
      </c>
      <c r="C269" s="23"/>
      <c r="D269" s="24" t="str">
        <f t="shared" si="24"/>
        <v xml:space="preserve"> </v>
      </c>
      <c r="E269" s="14" t="str">
        <f t="shared" si="25"/>
        <v xml:space="preserve"> </v>
      </c>
      <c r="F269" s="15"/>
      <c r="G269" s="13"/>
      <c r="H269" s="21"/>
      <c r="I269" s="16" t="str">
        <f t="shared" si="26"/>
        <v xml:space="preserve"> </v>
      </c>
      <c r="J269" s="17"/>
      <c r="K269" s="17"/>
      <c r="L269" s="92"/>
      <c r="M269" s="19"/>
      <c r="N269" s="25"/>
      <c r="O269" s="103" t="str">
        <f t="shared" si="29"/>
        <v xml:space="preserve"> </v>
      </c>
      <c r="P269" s="19" t="s">
        <v>316</v>
      </c>
      <c r="Q269" s="159" t="str">
        <f t="shared" si="27"/>
        <v xml:space="preserve"> </v>
      </c>
      <c r="R269" s="218" t="str">
        <f t="shared" si="28"/>
        <v xml:space="preserve"> </v>
      </c>
      <c r="S269" s="26"/>
      <c r="U269" s="27" t="s">
        <v>454</v>
      </c>
    </row>
    <row r="270" spans="1:21">
      <c r="A270" s="12"/>
      <c r="B270" s="13">
        <v>262</v>
      </c>
      <c r="C270" s="23"/>
      <c r="D270" s="24" t="str">
        <f t="shared" si="24"/>
        <v xml:space="preserve"> </v>
      </c>
      <c r="E270" s="14" t="str">
        <f t="shared" si="25"/>
        <v xml:space="preserve"> </v>
      </c>
      <c r="F270" s="15"/>
      <c r="G270" s="13"/>
      <c r="H270" s="21"/>
      <c r="I270" s="16" t="str">
        <f t="shared" si="26"/>
        <v xml:space="preserve"> </v>
      </c>
      <c r="J270" s="17"/>
      <c r="K270" s="17"/>
      <c r="L270" s="92"/>
      <c r="M270" s="19"/>
      <c r="N270" s="25"/>
      <c r="O270" s="103" t="str">
        <f t="shared" si="29"/>
        <v xml:space="preserve"> </v>
      </c>
      <c r="P270" s="19" t="s">
        <v>316</v>
      </c>
      <c r="Q270" s="159" t="str">
        <f t="shared" si="27"/>
        <v xml:space="preserve"> </v>
      </c>
      <c r="R270" s="218" t="str">
        <f t="shared" si="28"/>
        <v xml:space="preserve"> </v>
      </c>
      <c r="S270" s="26"/>
      <c r="U270" s="27" t="s">
        <v>454</v>
      </c>
    </row>
    <row r="271" spans="1:21">
      <c r="A271" s="12"/>
      <c r="B271" s="13">
        <v>263</v>
      </c>
      <c r="C271" s="23"/>
      <c r="D271" s="24" t="str">
        <f t="shared" si="24"/>
        <v xml:space="preserve"> </v>
      </c>
      <c r="E271" s="14" t="str">
        <f t="shared" si="25"/>
        <v xml:space="preserve"> </v>
      </c>
      <c r="F271" s="15"/>
      <c r="G271" s="13"/>
      <c r="H271" s="21"/>
      <c r="I271" s="16" t="str">
        <f t="shared" si="26"/>
        <v xml:space="preserve"> </v>
      </c>
      <c r="J271" s="17"/>
      <c r="K271" s="17"/>
      <c r="L271" s="92"/>
      <c r="M271" s="19"/>
      <c r="N271" s="25"/>
      <c r="O271" s="103" t="str">
        <f t="shared" si="29"/>
        <v xml:space="preserve"> </v>
      </c>
      <c r="P271" s="19" t="s">
        <v>316</v>
      </c>
      <c r="Q271" s="159" t="str">
        <f t="shared" si="27"/>
        <v xml:space="preserve"> </v>
      </c>
      <c r="R271" s="218" t="str">
        <f t="shared" si="28"/>
        <v xml:space="preserve"> </v>
      </c>
      <c r="S271" s="26"/>
      <c r="U271" s="27" t="s">
        <v>454</v>
      </c>
    </row>
    <row r="272" spans="1:21">
      <c r="A272" s="12"/>
      <c r="B272" s="13">
        <v>264</v>
      </c>
      <c r="C272" s="23"/>
      <c r="D272" s="24" t="str">
        <f t="shared" si="24"/>
        <v xml:space="preserve"> </v>
      </c>
      <c r="E272" s="14" t="str">
        <f t="shared" si="25"/>
        <v xml:space="preserve"> </v>
      </c>
      <c r="F272" s="15"/>
      <c r="G272" s="13"/>
      <c r="H272" s="21"/>
      <c r="I272" s="16" t="str">
        <f t="shared" si="26"/>
        <v xml:space="preserve"> </v>
      </c>
      <c r="J272" s="17"/>
      <c r="K272" s="17"/>
      <c r="L272" s="92"/>
      <c r="M272" s="19"/>
      <c r="N272" s="25"/>
      <c r="O272" s="103" t="str">
        <f t="shared" si="29"/>
        <v xml:space="preserve"> </v>
      </c>
      <c r="P272" s="19" t="s">
        <v>316</v>
      </c>
      <c r="Q272" s="159" t="str">
        <f t="shared" si="27"/>
        <v xml:space="preserve"> </v>
      </c>
      <c r="R272" s="218" t="str">
        <f t="shared" si="28"/>
        <v xml:space="preserve"> </v>
      </c>
      <c r="S272" s="26"/>
      <c r="U272" s="27" t="s">
        <v>454</v>
      </c>
    </row>
    <row r="273" spans="1:21">
      <c r="A273" s="12"/>
      <c r="B273" s="13">
        <v>265</v>
      </c>
      <c r="C273" s="23"/>
      <c r="D273" s="24" t="str">
        <f t="shared" si="24"/>
        <v xml:space="preserve"> </v>
      </c>
      <c r="E273" s="14" t="str">
        <f t="shared" si="25"/>
        <v xml:space="preserve"> </v>
      </c>
      <c r="F273" s="15"/>
      <c r="G273" s="13"/>
      <c r="H273" s="21"/>
      <c r="I273" s="16" t="str">
        <f t="shared" si="26"/>
        <v xml:space="preserve"> </v>
      </c>
      <c r="J273" s="17"/>
      <c r="K273" s="17"/>
      <c r="L273" s="92"/>
      <c r="M273" s="19"/>
      <c r="N273" s="25"/>
      <c r="O273" s="103" t="str">
        <f t="shared" si="29"/>
        <v xml:space="preserve"> </v>
      </c>
      <c r="P273" s="19" t="s">
        <v>316</v>
      </c>
      <c r="Q273" s="159" t="str">
        <f t="shared" si="27"/>
        <v xml:space="preserve"> </v>
      </c>
      <c r="R273" s="218" t="str">
        <f t="shared" si="28"/>
        <v xml:space="preserve"> </v>
      </c>
      <c r="S273" s="26"/>
      <c r="U273" s="27" t="s">
        <v>454</v>
      </c>
    </row>
    <row r="274" spans="1:21">
      <c r="A274" s="12"/>
      <c r="B274" s="13">
        <v>266</v>
      </c>
      <c r="C274" s="23"/>
      <c r="D274" s="24" t="str">
        <f t="shared" si="24"/>
        <v xml:space="preserve"> </v>
      </c>
      <c r="E274" s="14" t="str">
        <f t="shared" si="25"/>
        <v xml:space="preserve"> </v>
      </c>
      <c r="F274" s="15"/>
      <c r="G274" s="20"/>
      <c r="H274" s="21"/>
      <c r="I274" s="16" t="str">
        <f t="shared" si="26"/>
        <v xml:space="preserve"> </v>
      </c>
      <c r="J274" s="17"/>
      <c r="K274" s="17"/>
      <c r="L274" s="92"/>
      <c r="M274" s="19"/>
      <c r="N274" s="25"/>
      <c r="O274" s="103" t="str">
        <f t="shared" si="29"/>
        <v xml:space="preserve"> </v>
      </c>
      <c r="P274" s="19" t="s">
        <v>316</v>
      </c>
      <c r="Q274" s="159" t="str">
        <f t="shared" si="27"/>
        <v xml:space="preserve"> </v>
      </c>
      <c r="R274" s="218" t="str">
        <f t="shared" si="28"/>
        <v xml:space="preserve"> </v>
      </c>
      <c r="S274" s="26"/>
      <c r="U274" s="27" t="s">
        <v>454</v>
      </c>
    </row>
    <row r="275" spans="1:21">
      <c r="A275" s="12"/>
      <c r="B275" s="13">
        <v>267</v>
      </c>
      <c r="C275" s="23"/>
      <c r="D275" s="24" t="str">
        <f t="shared" si="24"/>
        <v xml:space="preserve"> </v>
      </c>
      <c r="E275" s="14" t="str">
        <f t="shared" si="25"/>
        <v xml:space="preserve"> </v>
      </c>
      <c r="F275" s="15"/>
      <c r="G275" s="13"/>
      <c r="H275" s="21"/>
      <c r="I275" s="16" t="str">
        <f t="shared" si="26"/>
        <v xml:space="preserve"> </v>
      </c>
      <c r="J275" s="17"/>
      <c r="K275" s="17"/>
      <c r="L275" s="92"/>
      <c r="M275" s="19"/>
      <c r="N275" s="25"/>
      <c r="O275" s="103" t="str">
        <f t="shared" si="29"/>
        <v xml:space="preserve"> </v>
      </c>
      <c r="P275" s="19" t="s">
        <v>316</v>
      </c>
      <c r="Q275" s="159" t="str">
        <f t="shared" si="27"/>
        <v xml:space="preserve"> </v>
      </c>
      <c r="R275" s="218" t="str">
        <f t="shared" si="28"/>
        <v xml:space="preserve"> </v>
      </c>
      <c r="S275" s="26"/>
      <c r="U275" s="27" t="s">
        <v>454</v>
      </c>
    </row>
    <row r="276" spans="1:21">
      <c r="A276" s="12"/>
      <c r="B276" s="13">
        <v>268</v>
      </c>
      <c r="C276" s="23"/>
      <c r="D276" s="24" t="str">
        <f t="shared" si="24"/>
        <v xml:space="preserve"> </v>
      </c>
      <c r="E276" s="14" t="str">
        <f t="shared" si="25"/>
        <v xml:space="preserve"> </v>
      </c>
      <c r="F276" s="15"/>
      <c r="G276" s="13"/>
      <c r="H276" s="21"/>
      <c r="I276" s="16" t="str">
        <f t="shared" si="26"/>
        <v xml:space="preserve"> </v>
      </c>
      <c r="J276" s="17"/>
      <c r="K276" s="17"/>
      <c r="L276" s="92"/>
      <c r="M276" s="19"/>
      <c r="N276" s="25"/>
      <c r="O276" s="103" t="str">
        <f t="shared" si="29"/>
        <v xml:space="preserve"> </v>
      </c>
      <c r="P276" s="19" t="s">
        <v>316</v>
      </c>
      <c r="Q276" s="159" t="str">
        <f t="shared" si="27"/>
        <v xml:space="preserve"> </v>
      </c>
      <c r="R276" s="218" t="str">
        <f t="shared" si="28"/>
        <v xml:space="preserve"> </v>
      </c>
      <c r="S276" s="26"/>
      <c r="U276" s="27" t="s">
        <v>454</v>
      </c>
    </row>
    <row r="277" spans="1:21">
      <c r="A277" s="12"/>
      <c r="B277" s="13">
        <v>269</v>
      </c>
      <c r="C277" s="23"/>
      <c r="D277" s="24" t="str">
        <f t="shared" si="24"/>
        <v xml:space="preserve"> </v>
      </c>
      <c r="E277" s="14" t="str">
        <f t="shared" si="25"/>
        <v xml:space="preserve"> </v>
      </c>
      <c r="F277" s="15"/>
      <c r="G277" s="13"/>
      <c r="H277" s="21"/>
      <c r="I277" s="16" t="str">
        <f t="shared" si="26"/>
        <v xml:space="preserve"> </v>
      </c>
      <c r="J277" s="17"/>
      <c r="K277" s="17"/>
      <c r="L277" s="92"/>
      <c r="M277" s="19"/>
      <c r="N277" s="25"/>
      <c r="O277" s="103" t="str">
        <f t="shared" si="29"/>
        <v xml:space="preserve"> </v>
      </c>
      <c r="P277" s="19" t="s">
        <v>316</v>
      </c>
      <c r="Q277" s="159" t="str">
        <f t="shared" si="27"/>
        <v xml:space="preserve"> </v>
      </c>
      <c r="R277" s="218" t="str">
        <f t="shared" si="28"/>
        <v xml:space="preserve"> </v>
      </c>
      <c r="S277" s="26"/>
      <c r="U277" s="27" t="s">
        <v>454</v>
      </c>
    </row>
    <row r="278" spans="1:21">
      <c r="A278" s="12"/>
      <c r="B278" s="13">
        <v>270</v>
      </c>
      <c r="C278" s="23"/>
      <c r="D278" s="24" t="str">
        <f t="shared" si="24"/>
        <v xml:space="preserve"> </v>
      </c>
      <c r="E278" s="14" t="str">
        <f t="shared" si="25"/>
        <v xml:space="preserve"> </v>
      </c>
      <c r="F278" s="15"/>
      <c r="G278" s="13"/>
      <c r="H278" s="21"/>
      <c r="I278" s="16" t="str">
        <f t="shared" si="26"/>
        <v xml:space="preserve"> </v>
      </c>
      <c r="J278" s="17"/>
      <c r="K278" s="17"/>
      <c r="L278" s="92"/>
      <c r="M278" s="19"/>
      <c r="N278" s="25"/>
      <c r="O278" s="103" t="str">
        <f t="shared" si="29"/>
        <v xml:space="preserve"> </v>
      </c>
      <c r="P278" s="19" t="s">
        <v>316</v>
      </c>
      <c r="Q278" s="159" t="str">
        <f t="shared" si="27"/>
        <v xml:space="preserve"> </v>
      </c>
      <c r="R278" s="218" t="str">
        <f t="shared" si="28"/>
        <v xml:space="preserve"> </v>
      </c>
      <c r="S278" s="26"/>
      <c r="U278" s="27" t="s">
        <v>454</v>
      </c>
    </row>
    <row r="279" spans="1:21">
      <c r="A279" s="12"/>
      <c r="B279" s="13">
        <v>271</v>
      </c>
      <c r="C279" s="23"/>
      <c r="D279" s="24" t="str">
        <f t="shared" si="24"/>
        <v xml:space="preserve"> </v>
      </c>
      <c r="E279" s="14" t="str">
        <f t="shared" si="25"/>
        <v xml:space="preserve"> </v>
      </c>
      <c r="F279" s="15"/>
      <c r="G279" s="13"/>
      <c r="H279" s="21"/>
      <c r="I279" s="16" t="str">
        <f t="shared" si="26"/>
        <v xml:space="preserve"> </v>
      </c>
      <c r="J279" s="17"/>
      <c r="K279" s="17"/>
      <c r="L279" s="92"/>
      <c r="M279" s="19"/>
      <c r="N279" s="25"/>
      <c r="O279" s="103" t="str">
        <f t="shared" si="29"/>
        <v xml:space="preserve"> </v>
      </c>
      <c r="P279" s="19" t="s">
        <v>316</v>
      </c>
      <c r="Q279" s="159" t="str">
        <f t="shared" si="27"/>
        <v xml:space="preserve"> </v>
      </c>
      <c r="R279" s="218" t="str">
        <f t="shared" si="28"/>
        <v xml:space="preserve"> </v>
      </c>
      <c r="S279" s="26"/>
      <c r="U279" s="27" t="s">
        <v>454</v>
      </c>
    </row>
    <row r="280" spans="1:21">
      <c r="A280" s="12"/>
      <c r="B280" s="13">
        <v>272</v>
      </c>
      <c r="C280" s="23"/>
      <c r="D280" s="24" t="str">
        <f t="shared" si="24"/>
        <v xml:space="preserve"> </v>
      </c>
      <c r="E280" s="14" t="str">
        <f t="shared" si="25"/>
        <v xml:space="preserve"> </v>
      </c>
      <c r="F280" s="15"/>
      <c r="G280" s="13"/>
      <c r="H280" s="21"/>
      <c r="I280" s="16" t="str">
        <f t="shared" si="26"/>
        <v xml:space="preserve"> </v>
      </c>
      <c r="J280" s="17"/>
      <c r="K280" s="17"/>
      <c r="L280" s="92"/>
      <c r="M280" s="19"/>
      <c r="N280" s="25"/>
      <c r="O280" s="103" t="str">
        <f t="shared" si="29"/>
        <v xml:space="preserve"> </v>
      </c>
      <c r="P280" s="19" t="s">
        <v>316</v>
      </c>
      <c r="Q280" s="159" t="str">
        <f t="shared" si="27"/>
        <v xml:space="preserve"> </v>
      </c>
      <c r="R280" s="218" t="str">
        <f t="shared" si="28"/>
        <v xml:space="preserve"> </v>
      </c>
      <c r="S280" s="26"/>
      <c r="U280" s="27" t="s">
        <v>454</v>
      </c>
    </row>
    <row r="281" spans="1:21">
      <c r="A281" s="12"/>
      <c r="B281" s="13">
        <v>273</v>
      </c>
      <c r="C281" s="23"/>
      <c r="D281" s="24" t="str">
        <f t="shared" si="24"/>
        <v xml:space="preserve"> </v>
      </c>
      <c r="E281" s="14" t="str">
        <f t="shared" si="25"/>
        <v xml:space="preserve"> </v>
      </c>
      <c r="F281" s="15"/>
      <c r="G281" s="13"/>
      <c r="H281" s="21"/>
      <c r="I281" s="16" t="str">
        <f t="shared" si="26"/>
        <v xml:space="preserve"> </v>
      </c>
      <c r="J281" s="17"/>
      <c r="K281" s="17"/>
      <c r="L281" s="92"/>
      <c r="M281" s="19"/>
      <c r="N281" s="25"/>
      <c r="O281" s="103" t="str">
        <f t="shared" si="29"/>
        <v xml:space="preserve"> </v>
      </c>
      <c r="P281" s="19" t="s">
        <v>316</v>
      </c>
      <c r="Q281" s="159" t="str">
        <f t="shared" si="27"/>
        <v xml:space="preserve"> </v>
      </c>
      <c r="R281" s="218" t="str">
        <f t="shared" si="28"/>
        <v xml:space="preserve"> </v>
      </c>
      <c r="S281" s="26"/>
      <c r="U281" s="27" t="s">
        <v>454</v>
      </c>
    </row>
    <row r="282" spans="1:21">
      <c r="A282" s="12"/>
      <c r="B282" s="13">
        <v>274</v>
      </c>
      <c r="C282" s="23"/>
      <c r="D282" s="24" t="str">
        <f t="shared" si="24"/>
        <v xml:space="preserve"> </v>
      </c>
      <c r="E282" s="14" t="str">
        <f t="shared" si="25"/>
        <v xml:space="preserve"> </v>
      </c>
      <c r="F282" s="15"/>
      <c r="G282" s="13"/>
      <c r="H282" s="21"/>
      <c r="I282" s="16" t="str">
        <f t="shared" si="26"/>
        <v xml:space="preserve"> </v>
      </c>
      <c r="J282" s="17"/>
      <c r="K282" s="17"/>
      <c r="L282" s="92"/>
      <c r="M282" s="19"/>
      <c r="N282" s="25"/>
      <c r="O282" s="103" t="str">
        <f t="shared" si="29"/>
        <v xml:space="preserve"> </v>
      </c>
      <c r="P282" s="19" t="s">
        <v>316</v>
      </c>
      <c r="Q282" s="159" t="str">
        <f t="shared" si="27"/>
        <v xml:space="preserve"> </v>
      </c>
      <c r="R282" s="218" t="str">
        <f t="shared" si="28"/>
        <v xml:space="preserve"> </v>
      </c>
      <c r="S282" s="26"/>
      <c r="U282" s="27" t="s">
        <v>454</v>
      </c>
    </row>
    <row r="283" spans="1:21">
      <c r="A283" s="12"/>
      <c r="B283" s="13">
        <v>275</v>
      </c>
      <c r="C283" s="23"/>
      <c r="D283" s="24" t="str">
        <f t="shared" si="24"/>
        <v xml:space="preserve"> </v>
      </c>
      <c r="E283" s="14" t="str">
        <f t="shared" si="25"/>
        <v xml:space="preserve"> </v>
      </c>
      <c r="F283" s="15"/>
      <c r="G283" s="13"/>
      <c r="H283" s="21"/>
      <c r="I283" s="16" t="str">
        <f t="shared" si="26"/>
        <v xml:space="preserve"> </v>
      </c>
      <c r="J283" s="17"/>
      <c r="K283" s="17"/>
      <c r="L283" s="92"/>
      <c r="M283" s="19"/>
      <c r="N283" s="25"/>
      <c r="O283" s="103" t="str">
        <f t="shared" si="29"/>
        <v xml:space="preserve"> </v>
      </c>
      <c r="P283" s="19" t="s">
        <v>316</v>
      </c>
      <c r="Q283" s="159" t="str">
        <f t="shared" si="27"/>
        <v xml:space="preserve"> </v>
      </c>
      <c r="R283" s="218" t="str">
        <f t="shared" si="28"/>
        <v xml:space="preserve"> </v>
      </c>
      <c r="S283" s="26"/>
      <c r="U283" s="27" t="s">
        <v>454</v>
      </c>
    </row>
    <row r="284" spans="1:21">
      <c r="A284" s="12"/>
      <c r="B284" s="13">
        <v>276</v>
      </c>
      <c r="C284" s="23"/>
      <c r="D284" s="24" t="str">
        <f t="shared" si="24"/>
        <v xml:space="preserve"> </v>
      </c>
      <c r="E284" s="14" t="str">
        <f t="shared" si="25"/>
        <v xml:space="preserve"> </v>
      </c>
      <c r="F284" s="15"/>
      <c r="G284" s="13"/>
      <c r="H284" s="21"/>
      <c r="I284" s="16" t="str">
        <f t="shared" si="26"/>
        <v xml:space="preserve"> </v>
      </c>
      <c r="J284" s="17"/>
      <c r="K284" s="17"/>
      <c r="L284" s="92"/>
      <c r="M284" s="19"/>
      <c r="N284" s="25"/>
      <c r="O284" s="103" t="str">
        <f t="shared" si="29"/>
        <v xml:space="preserve"> </v>
      </c>
      <c r="P284" s="19" t="s">
        <v>316</v>
      </c>
      <c r="Q284" s="159" t="str">
        <f t="shared" si="27"/>
        <v xml:space="preserve"> </v>
      </c>
      <c r="R284" s="218" t="str">
        <f t="shared" si="28"/>
        <v xml:space="preserve"> </v>
      </c>
      <c r="S284" s="26"/>
      <c r="U284" s="27" t="s">
        <v>454</v>
      </c>
    </row>
    <row r="285" spans="1:21">
      <c r="A285" s="12"/>
      <c r="B285" s="13">
        <v>277</v>
      </c>
      <c r="C285" s="23"/>
      <c r="D285" s="24" t="str">
        <f t="shared" si="24"/>
        <v xml:space="preserve"> </v>
      </c>
      <c r="E285" s="14" t="str">
        <f t="shared" si="25"/>
        <v xml:space="preserve"> </v>
      </c>
      <c r="F285" s="15"/>
      <c r="G285" s="13"/>
      <c r="H285" s="21"/>
      <c r="I285" s="16" t="str">
        <f t="shared" si="26"/>
        <v xml:space="preserve"> </v>
      </c>
      <c r="J285" s="17"/>
      <c r="K285" s="17"/>
      <c r="L285" s="92"/>
      <c r="M285" s="19"/>
      <c r="N285" s="25"/>
      <c r="O285" s="103" t="str">
        <f t="shared" si="29"/>
        <v xml:space="preserve"> </v>
      </c>
      <c r="P285" s="19" t="s">
        <v>316</v>
      </c>
      <c r="Q285" s="159" t="str">
        <f t="shared" si="27"/>
        <v xml:space="preserve"> </v>
      </c>
      <c r="R285" s="218" t="str">
        <f t="shared" si="28"/>
        <v xml:space="preserve"> </v>
      </c>
      <c r="S285" s="26"/>
      <c r="U285" s="27" t="s">
        <v>454</v>
      </c>
    </row>
    <row r="286" spans="1:21">
      <c r="A286" s="12"/>
      <c r="B286" s="13">
        <v>278</v>
      </c>
      <c r="C286" s="23"/>
      <c r="D286" s="24" t="str">
        <f t="shared" si="24"/>
        <v xml:space="preserve"> </v>
      </c>
      <c r="E286" s="14" t="str">
        <f t="shared" si="25"/>
        <v xml:space="preserve"> </v>
      </c>
      <c r="F286" s="15"/>
      <c r="G286" s="13"/>
      <c r="H286" s="21"/>
      <c r="I286" s="16" t="str">
        <f t="shared" si="26"/>
        <v xml:space="preserve"> </v>
      </c>
      <c r="J286" s="17"/>
      <c r="K286" s="17"/>
      <c r="L286" s="92"/>
      <c r="M286" s="19"/>
      <c r="N286" s="25"/>
      <c r="O286" s="103" t="str">
        <f t="shared" si="29"/>
        <v xml:space="preserve"> </v>
      </c>
      <c r="P286" s="19" t="s">
        <v>316</v>
      </c>
      <c r="Q286" s="159" t="str">
        <f t="shared" si="27"/>
        <v xml:space="preserve"> </v>
      </c>
      <c r="R286" s="218" t="str">
        <f t="shared" si="28"/>
        <v xml:space="preserve"> </v>
      </c>
      <c r="S286" s="26"/>
      <c r="U286" s="27" t="s">
        <v>454</v>
      </c>
    </row>
    <row r="287" spans="1:21">
      <c r="A287" s="12"/>
      <c r="B287" s="13">
        <v>279</v>
      </c>
      <c r="C287" s="23"/>
      <c r="D287" s="24" t="str">
        <f t="shared" si="24"/>
        <v xml:space="preserve"> </v>
      </c>
      <c r="E287" s="14" t="str">
        <f t="shared" si="25"/>
        <v xml:space="preserve"> </v>
      </c>
      <c r="F287" s="15"/>
      <c r="G287" s="13"/>
      <c r="H287" s="21"/>
      <c r="I287" s="16" t="str">
        <f t="shared" si="26"/>
        <v xml:space="preserve"> </v>
      </c>
      <c r="J287" s="17"/>
      <c r="K287" s="17"/>
      <c r="L287" s="92"/>
      <c r="M287" s="19"/>
      <c r="N287" s="25"/>
      <c r="O287" s="103" t="str">
        <f t="shared" si="29"/>
        <v xml:space="preserve"> </v>
      </c>
      <c r="P287" s="19" t="s">
        <v>316</v>
      </c>
      <c r="Q287" s="159" t="str">
        <f t="shared" si="27"/>
        <v xml:space="preserve"> </v>
      </c>
      <c r="R287" s="218" t="str">
        <f t="shared" si="28"/>
        <v xml:space="preserve"> </v>
      </c>
      <c r="S287" s="26"/>
      <c r="U287" s="27" t="s">
        <v>454</v>
      </c>
    </row>
    <row r="288" spans="1:21">
      <c r="A288" s="12"/>
      <c r="B288" s="13">
        <v>280</v>
      </c>
      <c r="C288" s="23"/>
      <c r="D288" s="24" t="str">
        <f t="shared" si="24"/>
        <v xml:space="preserve"> </v>
      </c>
      <c r="E288" s="14" t="str">
        <f t="shared" si="25"/>
        <v xml:space="preserve"> </v>
      </c>
      <c r="F288" s="15"/>
      <c r="G288" s="13"/>
      <c r="H288" s="21"/>
      <c r="I288" s="16" t="str">
        <f t="shared" si="26"/>
        <v xml:space="preserve"> </v>
      </c>
      <c r="J288" s="17"/>
      <c r="K288" s="17"/>
      <c r="L288" s="92"/>
      <c r="M288" s="19"/>
      <c r="N288" s="25"/>
      <c r="O288" s="103" t="str">
        <f t="shared" si="29"/>
        <v xml:space="preserve"> </v>
      </c>
      <c r="P288" s="19" t="s">
        <v>316</v>
      </c>
      <c r="Q288" s="159" t="str">
        <f t="shared" si="27"/>
        <v xml:space="preserve"> </v>
      </c>
      <c r="R288" s="218" t="str">
        <f t="shared" si="28"/>
        <v xml:space="preserve"> </v>
      </c>
      <c r="S288" s="26"/>
      <c r="U288" s="27" t="s">
        <v>454</v>
      </c>
    </row>
    <row r="289" spans="1:21">
      <c r="A289" s="12"/>
      <c r="B289" s="13">
        <v>281</v>
      </c>
      <c r="C289" s="23"/>
      <c r="D289" s="24" t="str">
        <f t="shared" si="24"/>
        <v xml:space="preserve"> </v>
      </c>
      <c r="E289" s="14" t="str">
        <f t="shared" si="25"/>
        <v xml:space="preserve"> </v>
      </c>
      <c r="F289" s="15"/>
      <c r="G289" s="13"/>
      <c r="H289" s="21"/>
      <c r="I289" s="16" t="str">
        <f t="shared" si="26"/>
        <v xml:space="preserve"> </v>
      </c>
      <c r="J289" s="17"/>
      <c r="K289" s="17"/>
      <c r="L289" s="92"/>
      <c r="M289" s="26"/>
      <c r="N289" s="25"/>
      <c r="O289" s="103" t="str">
        <f t="shared" si="29"/>
        <v xml:space="preserve"> </v>
      </c>
      <c r="P289" s="19" t="s">
        <v>316</v>
      </c>
      <c r="Q289" s="159" t="str">
        <f t="shared" si="27"/>
        <v xml:space="preserve"> </v>
      </c>
      <c r="R289" s="218" t="str">
        <f t="shared" si="28"/>
        <v xml:space="preserve"> </v>
      </c>
      <c r="S289" s="26"/>
      <c r="U289" s="27" t="s">
        <v>454</v>
      </c>
    </row>
    <row r="290" spans="1:21">
      <c r="A290" s="12"/>
      <c r="B290" s="13">
        <v>282</v>
      </c>
      <c r="C290" s="23"/>
      <c r="D290" s="24" t="str">
        <f t="shared" si="24"/>
        <v xml:space="preserve"> </v>
      </c>
      <c r="E290" s="14" t="str">
        <f t="shared" si="25"/>
        <v xml:space="preserve"> </v>
      </c>
      <c r="F290" s="15"/>
      <c r="G290" s="13"/>
      <c r="H290" s="21"/>
      <c r="I290" s="16" t="str">
        <f t="shared" si="26"/>
        <v xml:space="preserve"> </v>
      </c>
      <c r="J290" s="17"/>
      <c r="K290" s="17"/>
      <c r="L290" s="92"/>
      <c r="M290" s="19"/>
      <c r="N290" s="25"/>
      <c r="O290" s="103" t="str">
        <f t="shared" si="29"/>
        <v xml:space="preserve"> </v>
      </c>
      <c r="P290" s="19" t="s">
        <v>316</v>
      </c>
      <c r="Q290" s="159" t="str">
        <f t="shared" si="27"/>
        <v xml:space="preserve"> </v>
      </c>
      <c r="R290" s="218" t="str">
        <f t="shared" si="28"/>
        <v xml:space="preserve"> </v>
      </c>
      <c r="S290" s="26"/>
      <c r="U290" s="27" t="s">
        <v>454</v>
      </c>
    </row>
    <row r="291" spans="1:21">
      <c r="A291" s="12"/>
      <c r="B291" s="13">
        <v>283</v>
      </c>
      <c r="C291" s="23"/>
      <c r="D291" s="24" t="str">
        <f t="shared" si="24"/>
        <v xml:space="preserve"> </v>
      </c>
      <c r="E291" s="14" t="str">
        <f t="shared" si="25"/>
        <v xml:space="preserve"> </v>
      </c>
      <c r="F291" s="15"/>
      <c r="G291" s="20"/>
      <c r="H291" s="21"/>
      <c r="I291" s="16" t="str">
        <f t="shared" si="26"/>
        <v xml:space="preserve"> </v>
      </c>
      <c r="J291" s="17"/>
      <c r="K291" s="17"/>
      <c r="L291" s="92"/>
      <c r="M291" s="19"/>
      <c r="N291" s="25"/>
      <c r="O291" s="103" t="str">
        <f t="shared" si="29"/>
        <v xml:space="preserve"> </v>
      </c>
      <c r="P291" s="19" t="s">
        <v>316</v>
      </c>
      <c r="Q291" s="159" t="str">
        <f t="shared" si="27"/>
        <v xml:space="preserve"> </v>
      </c>
      <c r="R291" s="218" t="str">
        <f t="shared" si="28"/>
        <v xml:space="preserve"> </v>
      </c>
      <c r="S291" s="26"/>
      <c r="U291" s="27" t="s">
        <v>454</v>
      </c>
    </row>
    <row r="292" spans="1:21">
      <c r="A292" s="12"/>
      <c r="B292" s="13">
        <v>284</v>
      </c>
      <c r="C292" s="23"/>
      <c r="D292" s="24" t="str">
        <f t="shared" si="24"/>
        <v xml:space="preserve"> </v>
      </c>
      <c r="E292" s="14" t="str">
        <f t="shared" si="25"/>
        <v xml:space="preserve"> </v>
      </c>
      <c r="F292" s="15"/>
      <c r="G292" s="13"/>
      <c r="H292" s="21"/>
      <c r="I292" s="16" t="str">
        <f t="shared" si="26"/>
        <v xml:space="preserve"> </v>
      </c>
      <c r="J292" s="17"/>
      <c r="K292" s="17"/>
      <c r="L292" s="92"/>
      <c r="M292" s="19"/>
      <c r="N292" s="25"/>
      <c r="O292" s="103" t="str">
        <f t="shared" si="29"/>
        <v xml:space="preserve"> </v>
      </c>
      <c r="P292" s="19" t="s">
        <v>316</v>
      </c>
      <c r="Q292" s="159" t="str">
        <f t="shared" si="27"/>
        <v xml:space="preserve"> </v>
      </c>
      <c r="R292" s="218" t="str">
        <f t="shared" si="28"/>
        <v xml:space="preserve"> </v>
      </c>
      <c r="S292" s="26"/>
      <c r="U292" s="27" t="s">
        <v>454</v>
      </c>
    </row>
    <row r="293" spans="1:21">
      <c r="A293" s="12"/>
      <c r="B293" s="13">
        <v>285</v>
      </c>
      <c r="C293" s="23"/>
      <c r="D293" s="24" t="str">
        <f t="shared" si="24"/>
        <v xml:space="preserve"> </v>
      </c>
      <c r="E293" s="14" t="str">
        <f t="shared" si="25"/>
        <v xml:space="preserve"> </v>
      </c>
      <c r="F293" s="15"/>
      <c r="G293" s="13"/>
      <c r="H293" s="21"/>
      <c r="I293" s="16" t="str">
        <f t="shared" si="26"/>
        <v xml:space="preserve"> </v>
      </c>
      <c r="J293" s="17"/>
      <c r="K293" s="17"/>
      <c r="L293" s="92"/>
      <c r="M293" s="19"/>
      <c r="N293" s="25"/>
      <c r="O293" s="103" t="str">
        <f t="shared" si="29"/>
        <v xml:space="preserve"> </v>
      </c>
      <c r="P293" s="19" t="s">
        <v>316</v>
      </c>
      <c r="Q293" s="159" t="str">
        <f t="shared" si="27"/>
        <v xml:space="preserve"> </v>
      </c>
      <c r="R293" s="218" t="str">
        <f t="shared" si="28"/>
        <v xml:space="preserve"> </v>
      </c>
      <c r="S293" s="26"/>
      <c r="U293" s="27" t="s">
        <v>454</v>
      </c>
    </row>
    <row r="294" spans="1:21">
      <c r="A294" s="12"/>
      <c r="B294" s="13">
        <v>286</v>
      </c>
      <c r="C294" s="23"/>
      <c r="D294" s="24" t="str">
        <f t="shared" si="24"/>
        <v xml:space="preserve"> </v>
      </c>
      <c r="E294" s="14" t="str">
        <f t="shared" si="25"/>
        <v xml:space="preserve"> </v>
      </c>
      <c r="F294" s="15"/>
      <c r="G294" s="13"/>
      <c r="H294" s="21"/>
      <c r="I294" s="16" t="str">
        <f t="shared" si="26"/>
        <v xml:space="preserve"> </v>
      </c>
      <c r="J294" s="17"/>
      <c r="K294" s="17"/>
      <c r="L294" s="92"/>
      <c r="M294" s="19"/>
      <c r="N294" s="25"/>
      <c r="O294" s="103" t="str">
        <f t="shared" si="29"/>
        <v xml:space="preserve"> </v>
      </c>
      <c r="P294" s="19" t="s">
        <v>316</v>
      </c>
      <c r="Q294" s="159" t="str">
        <f t="shared" si="27"/>
        <v xml:space="preserve"> </v>
      </c>
      <c r="R294" s="218" t="str">
        <f t="shared" si="28"/>
        <v xml:space="preserve"> </v>
      </c>
      <c r="S294" s="26"/>
      <c r="U294" s="27" t="s">
        <v>454</v>
      </c>
    </row>
    <row r="295" spans="1:21">
      <c r="A295" s="12"/>
      <c r="B295" s="13">
        <v>287</v>
      </c>
      <c r="C295" s="23"/>
      <c r="D295" s="24" t="str">
        <f t="shared" si="24"/>
        <v xml:space="preserve"> </v>
      </c>
      <c r="E295" s="14" t="str">
        <f t="shared" si="25"/>
        <v xml:space="preserve"> </v>
      </c>
      <c r="F295" s="15"/>
      <c r="G295" s="13"/>
      <c r="H295" s="21"/>
      <c r="I295" s="16" t="str">
        <f t="shared" si="26"/>
        <v xml:space="preserve"> </v>
      </c>
      <c r="J295" s="17"/>
      <c r="K295" s="17"/>
      <c r="L295" s="92"/>
      <c r="M295" s="19"/>
      <c r="N295" s="25"/>
      <c r="O295" s="103" t="str">
        <f t="shared" si="29"/>
        <v xml:space="preserve"> </v>
      </c>
      <c r="P295" s="19" t="s">
        <v>316</v>
      </c>
      <c r="Q295" s="159" t="str">
        <f t="shared" si="27"/>
        <v xml:space="preserve"> </v>
      </c>
      <c r="R295" s="218" t="str">
        <f t="shared" si="28"/>
        <v xml:space="preserve"> </v>
      </c>
      <c r="S295" s="26"/>
      <c r="U295" s="27" t="s">
        <v>454</v>
      </c>
    </row>
    <row r="296" spans="1:21">
      <c r="A296" s="12"/>
      <c r="B296" s="13">
        <v>288</v>
      </c>
      <c r="C296" s="23"/>
      <c r="D296" s="24" t="str">
        <f t="shared" si="24"/>
        <v xml:space="preserve"> </v>
      </c>
      <c r="E296" s="14" t="str">
        <f t="shared" si="25"/>
        <v xml:space="preserve"> </v>
      </c>
      <c r="F296" s="15"/>
      <c r="G296" s="13"/>
      <c r="H296" s="21"/>
      <c r="I296" s="16" t="str">
        <f t="shared" si="26"/>
        <v xml:space="preserve"> </v>
      </c>
      <c r="J296" s="17"/>
      <c r="K296" s="17"/>
      <c r="L296" s="92"/>
      <c r="M296" s="19"/>
      <c r="N296" s="25"/>
      <c r="O296" s="103" t="str">
        <f t="shared" si="29"/>
        <v xml:space="preserve"> </v>
      </c>
      <c r="P296" s="19" t="s">
        <v>316</v>
      </c>
      <c r="Q296" s="159" t="str">
        <f t="shared" si="27"/>
        <v xml:space="preserve"> </v>
      </c>
      <c r="R296" s="218" t="str">
        <f t="shared" si="28"/>
        <v xml:space="preserve"> </v>
      </c>
      <c r="S296" s="26"/>
      <c r="U296" s="27" t="s">
        <v>454</v>
      </c>
    </row>
    <row r="297" spans="1:21">
      <c r="A297" s="12"/>
      <c r="B297" s="13">
        <v>289</v>
      </c>
      <c r="C297" s="23"/>
      <c r="D297" s="24" t="str">
        <f t="shared" si="24"/>
        <v xml:space="preserve"> </v>
      </c>
      <c r="E297" s="14" t="str">
        <f t="shared" si="25"/>
        <v xml:space="preserve"> </v>
      </c>
      <c r="F297" s="15"/>
      <c r="G297" s="13"/>
      <c r="H297" s="21"/>
      <c r="I297" s="16" t="str">
        <f t="shared" si="26"/>
        <v xml:space="preserve"> </v>
      </c>
      <c r="J297" s="17"/>
      <c r="K297" s="17"/>
      <c r="L297" s="92"/>
      <c r="M297" s="19"/>
      <c r="N297" s="25"/>
      <c r="O297" s="103" t="str">
        <f t="shared" si="29"/>
        <v xml:space="preserve"> </v>
      </c>
      <c r="P297" s="19" t="s">
        <v>316</v>
      </c>
      <c r="Q297" s="159" t="str">
        <f t="shared" si="27"/>
        <v xml:space="preserve"> </v>
      </c>
      <c r="R297" s="218" t="str">
        <f t="shared" si="28"/>
        <v xml:space="preserve"> </v>
      </c>
      <c r="S297" s="26"/>
      <c r="U297" s="27" t="s">
        <v>454</v>
      </c>
    </row>
    <row r="298" spans="1:21">
      <c r="A298" s="12"/>
      <c r="B298" s="13">
        <v>290</v>
      </c>
      <c r="C298" s="23"/>
      <c r="D298" s="24" t="str">
        <f t="shared" si="24"/>
        <v xml:space="preserve"> </v>
      </c>
      <c r="E298" s="14" t="str">
        <f t="shared" si="25"/>
        <v xml:space="preserve"> </v>
      </c>
      <c r="F298" s="15"/>
      <c r="G298" s="13"/>
      <c r="H298" s="21"/>
      <c r="I298" s="16" t="str">
        <f t="shared" si="26"/>
        <v xml:space="preserve"> </v>
      </c>
      <c r="J298" s="17"/>
      <c r="K298" s="17"/>
      <c r="L298" s="92"/>
      <c r="M298" s="19"/>
      <c r="N298" s="25"/>
      <c r="O298" s="103" t="str">
        <f t="shared" si="29"/>
        <v xml:space="preserve"> </v>
      </c>
      <c r="P298" s="19" t="s">
        <v>316</v>
      </c>
      <c r="Q298" s="159" t="str">
        <f t="shared" si="27"/>
        <v xml:space="preserve"> </v>
      </c>
      <c r="R298" s="218" t="str">
        <f t="shared" si="28"/>
        <v xml:space="preserve"> </v>
      </c>
      <c r="S298" s="26"/>
      <c r="U298" s="27" t="s">
        <v>454</v>
      </c>
    </row>
    <row r="299" spans="1:21">
      <c r="A299" s="12"/>
      <c r="B299" s="13">
        <v>291</v>
      </c>
      <c r="C299" s="23"/>
      <c r="D299" s="24" t="str">
        <f t="shared" si="24"/>
        <v xml:space="preserve"> </v>
      </c>
      <c r="E299" s="14" t="str">
        <f t="shared" si="25"/>
        <v xml:space="preserve"> </v>
      </c>
      <c r="F299" s="15"/>
      <c r="G299" s="13"/>
      <c r="H299" s="21"/>
      <c r="I299" s="16" t="str">
        <f t="shared" si="26"/>
        <v xml:space="preserve"> </v>
      </c>
      <c r="J299" s="17"/>
      <c r="K299" s="17"/>
      <c r="L299" s="92"/>
      <c r="M299" s="19"/>
      <c r="N299" s="25"/>
      <c r="O299" s="103" t="str">
        <f t="shared" si="29"/>
        <v xml:space="preserve"> </v>
      </c>
      <c r="P299" s="19" t="s">
        <v>316</v>
      </c>
      <c r="Q299" s="159" t="str">
        <f t="shared" si="27"/>
        <v xml:space="preserve"> </v>
      </c>
      <c r="R299" s="218" t="str">
        <f t="shared" si="28"/>
        <v xml:space="preserve"> </v>
      </c>
      <c r="S299" s="26"/>
      <c r="U299" s="27" t="s">
        <v>454</v>
      </c>
    </row>
    <row r="300" spans="1:21">
      <c r="A300" s="12"/>
      <c r="B300" s="13">
        <v>292</v>
      </c>
      <c r="C300" s="23"/>
      <c r="D300" s="24" t="str">
        <f t="shared" si="24"/>
        <v xml:space="preserve"> </v>
      </c>
      <c r="E300" s="14" t="str">
        <f t="shared" si="25"/>
        <v xml:space="preserve"> </v>
      </c>
      <c r="F300" s="15"/>
      <c r="G300" s="13"/>
      <c r="H300" s="21"/>
      <c r="I300" s="16" t="str">
        <f t="shared" si="26"/>
        <v xml:space="preserve"> </v>
      </c>
      <c r="J300" s="17"/>
      <c r="K300" s="17"/>
      <c r="L300" s="92"/>
      <c r="M300" s="19"/>
      <c r="N300" s="25"/>
      <c r="O300" s="103" t="str">
        <f t="shared" si="29"/>
        <v xml:space="preserve"> </v>
      </c>
      <c r="P300" s="19" t="s">
        <v>316</v>
      </c>
      <c r="Q300" s="159" t="str">
        <f t="shared" si="27"/>
        <v xml:space="preserve"> </v>
      </c>
      <c r="R300" s="218" t="str">
        <f t="shared" si="28"/>
        <v xml:space="preserve"> </v>
      </c>
      <c r="S300" s="26"/>
      <c r="U300" s="27" t="s">
        <v>454</v>
      </c>
    </row>
    <row r="301" spans="1:21">
      <c r="A301" s="12"/>
      <c r="B301" s="13">
        <v>293</v>
      </c>
      <c r="C301" s="23"/>
      <c r="D301" s="24" t="str">
        <f t="shared" si="24"/>
        <v xml:space="preserve"> </v>
      </c>
      <c r="E301" s="14" t="str">
        <f t="shared" si="25"/>
        <v xml:space="preserve"> </v>
      </c>
      <c r="F301" s="15"/>
      <c r="G301" s="13"/>
      <c r="H301" s="21"/>
      <c r="I301" s="16" t="str">
        <f t="shared" si="26"/>
        <v xml:space="preserve"> </v>
      </c>
      <c r="J301" s="17"/>
      <c r="K301" s="17"/>
      <c r="L301" s="92"/>
      <c r="M301" s="19"/>
      <c r="N301" s="25"/>
      <c r="O301" s="103" t="str">
        <f t="shared" si="29"/>
        <v xml:space="preserve"> </v>
      </c>
      <c r="P301" s="19" t="s">
        <v>316</v>
      </c>
      <c r="Q301" s="159" t="str">
        <f t="shared" si="27"/>
        <v xml:space="preserve"> </v>
      </c>
      <c r="R301" s="218" t="str">
        <f t="shared" si="28"/>
        <v xml:space="preserve"> </v>
      </c>
      <c r="S301" s="26"/>
      <c r="U301" s="27" t="s">
        <v>454</v>
      </c>
    </row>
    <row r="302" spans="1:21">
      <c r="A302" s="12"/>
      <c r="B302" s="13">
        <v>294</v>
      </c>
      <c r="C302" s="23"/>
      <c r="D302" s="24" t="str">
        <f t="shared" si="24"/>
        <v xml:space="preserve"> </v>
      </c>
      <c r="E302" s="14" t="str">
        <f t="shared" si="25"/>
        <v xml:space="preserve"> </v>
      </c>
      <c r="F302" s="15"/>
      <c r="G302" s="13"/>
      <c r="H302" s="21"/>
      <c r="I302" s="16" t="str">
        <f t="shared" si="26"/>
        <v xml:space="preserve"> </v>
      </c>
      <c r="J302" s="17"/>
      <c r="K302" s="17"/>
      <c r="L302" s="92"/>
      <c r="M302" s="19"/>
      <c r="N302" s="25"/>
      <c r="O302" s="103" t="str">
        <f t="shared" si="29"/>
        <v xml:space="preserve"> </v>
      </c>
      <c r="P302" s="19" t="s">
        <v>316</v>
      </c>
      <c r="Q302" s="159" t="str">
        <f t="shared" si="27"/>
        <v xml:space="preserve"> </v>
      </c>
      <c r="R302" s="218" t="str">
        <f t="shared" si="28"/>
        <v xml:space="preserve"> </v>
      </c>
      <c r="S302" s="26"/>
      <c r="U302" s="27" t="s">
        <v>454</v>
      </c>
    </row>
    <row r="303" spans="1:21">
      <c r="A303" s="12"/>
      <c r="B303" s="13">
        <v>295</v>
      </c>
      <c r="C303" s="23"/>
      <c r="D303" s="24" t="str">
        <f t="shared" si="24"/>
        <v xml:space="preserve"> </v>
      </c>
      <c r="E303" s="14" t="str">
        <f t="shared" si="25"/>
        <v xml:space="preserve"> </v>
      </c>
      <c r="F303" s="15"/>
      <c r="G303" s="13"/>
      <c r="H303" s="21"/>
      <c r="I303" s="16" t="str">
        <f t="shared" si="26"/>
        <v xml:space="preserve"> </v>
      </c>
      <c r="J303" s="17"/>
      <c r="K303" s="17"/>
      <c r="L303" s="92"/>
      <c r="M303" s="19"/>
      <c r="N303" s="25"/>
      <c r="O303" s="103" t="str">
        <f t="shared" si="29"/>
        <v xml:space="preserve"> </v>
      </c>
      <c r="P303" s="19" t="s">
        <v>316</v>
      </c>
      <c r="Q303" s="159" t="str">
        <f t="shared" si="27"/>
        <v xml:space="preserve"> </v>
      </c>
      <c r="R303" s="218" t="str">
        <f t="shared" si="28"/>
        <v xml:space="preserve"> </v>
      </c>
      <c r="S303" s="26"/>
      <c r="U303" s="27" t="s">
        <v>454</v>
      </c>
    </row>
    <row r="304" spans="1:21">
      <c r="A304" s="12"/>
      <c r="B304" s="13">
        <v>296</v>
      </c>
      <c r="C304" s="23"/>
      <c r="D304" s="24" t="str">
        <f t="shared" si="24"/>
        <v xml:space="preserve"> </v>
      </c>
      <c r="E304" s="14" t="str">
        <f t="shared" si="25"/>
        <v xml:space="preserve"> </v>
      </c>
      <c r="F304" s="15"/>
      <c r="G304" s="13"/>
      <c r="H304" s="21"/>
      <c r="I304" s="16" t="str">
        <f t="shared" si="26"/>
        <v xml:space="preserve"> </v>
      </c>
      <c r="J304" s="17"/>
      <c r="K304" s="17"/>
      <c r="L304" s="92"/>
      <c r="M304" s="19"/>
      <c r="N304" s="25"/>
      <c r="O304" s="103" t="str">
        <f t="shared" si="29"/>
        <v xml:space="preserve"> </v>
      </c>
      <c r="P304" s="19" t="s">
        <v>316</v>
      </c>
      <c r="Q304" s="159" t="str">
        <f t="shared" si="27"/>
        <v xml:space="preserve"> </v>
      </c>
      <c r="R304" s="218" t="str">
        <f t="shared" si="28"/>
        <v xml:space="preserve"> </v>
      </c>
      <c r="S304" s="26"/>
      <c r="U304" s="27" t="s">
        <v>454</v>
      </c>
    </row>
    <row r="305" spans="1:21">
      <c r="A305" s="12"/>
      <c r="B305" s="13">
        <v>297</v>
      </c>
      <c r="C305" s="23"/>
      <c r="D305" s="24" t="str">
        <f t="shared" si="24"/>
        <v xml:space="preserve"> </v>
      </c>
      <c r="E305" s="14" t="str">
        <f t="shared" si="25"/>
        <v xml:space="preserve"> </v>
      </c>
      <c r="F305" s="15"/>
      <c r="G305" s="13"/>
      <c r="H305" s="21"/>
      <c r="I305" s="16" t="str">
        <f t="shared" si="26"/>
        <v xml:space="preserve"> </v>
      </c>
      <c r="J305" s="17"/>
      <c r="K305" s="17"/>
      <c r="L305" s="92"/>
      <c r="M305" s="19"/>
      <c r="N305" s="25"/>
      <c r="O305" s="103" t="str">
        <f t="shared" si="29"/>
        <v xml:space="preserve"> </v>
      </c>
      <c r="P305" s="19" t="s">
        <v>316</v>
      </c>
      <c r="Q305" s="159" t="str">
        <f t="shared" si="27"/>
        <v xml:space="preserve"> </v>
      </c>
      <c r="R305" s="218" t="str">
        <f t="shared" si="28"/>
        <v xml:space="preserve"> </v>
      </c>
      <c r="S305" s="26"/>
      <c r="U305" s="27" t="s">
        <v>454</v>
      </c>
    </row>
    <row r="306" spans="1:21">
      <c r="A306" s="12"/>
      <c r="B306" s="13">
        <v>298</v>
      </c>
      <c r="C306" s="23"/>
      <c r="D306" s="24" t="str">
        <f t="shared" si="24"/>
        <v xml:space="preserve"> </v>
      </c>
      <c r="E306" s="14" t="str">
        <f t="shared" si="25"/>
        <v xml:space="preserve"> </v>
      </c>
      <c r="F306" s="15"/>
      <c r="G306" s="13"/>
      <c r="H306" s="21"/>
      <c r="I306" s="16" t="str">
        <f t="shared" si="26"/>
        <v xml:space="preserve"> </v>
      </c>
      <c r="J306" s="17"/>
      <c r="K306" s="17"/>
      <c r="L306" s="92"/>
      <c r="M306" s="19"/>
      <c r="N306" s="25"/>
      <c r="O306" s="103" t="str">
        <f t="shared" si="29"/>
        <v xml:space="preserve"> </v>
      </c>
      <c r="P306" s="19" t="s">
        <v>316</v>
      </c>
      <c r="Q306" s="159" t="str">
        <f t="shared" si="27"/>
        <v xml:space="preserve"> </v>
      </c>
      <c r="R306" s="218" t="str">
        <f t="shared" si="28"/>
        <v xml:space="preserve"> </v>
      </c>
      <c r="S306" s="26"/>
      <c r="U306" s="27" t="s">
        <v>454</v>
      </c>
    </row>
    <row r="307" spans="1:21">
      <c r="A307" s="12"/>
      <c r="B307" s="13">
        <v>299</v>
      </c>
      <c r="C307" s="23"/>
      <c r="D307" s="24" t="str">
        <f t="shared" si="24"/>
        <v xml:space="preserve"> </v>
      </c>
      <c r="E307" s="14" t="str">
        <f t="shared" si="25"/>
        <v xml:space="preserve"> </v>
      </c>
      <c r="F307" s="15"/>
      <c r="G307" s="13"/>
      <c r="H307" s="21"/>
      <c r="I307" s="16" t="str">
        <f t="shared" si="26"/>
        <v xml:space="preserve"> </v>
      </c>
      <c r="J307" s="17"/>
      <c r="K307" s="17"/>
      <c r="L307" s="92"/>
      <c r="M307" s="28"/>
      <c r="N307" s="29"/>
      <c r="O307" s="103" t="str">
        <f t="shared" si="29"/>
        <v xml:space="preserve"> </v>
      </c>
      <c r="P307" s="19" t="s">
        <v>316</v>
      </c>
      <c r="Q307" s="159" t="str">
        <f t="shared" si="27"/>
        <v xml:space="preserve"> </v>
      </c>
      <c r="R307" s="218" t="str">
        <f t="shared" si="28"/>
        <v xml:space="preserve"> </v>
      </c>
      <c r="S307" s="26"/>
      <c r="U307" s="27" t="s">
        <v>454</v>
      </c>
    </row>
    <row r="308" spans="1:21">
      <c r="A308" s="12"/>
      <c r="B308" s="13">
        <v>300</v>
      </c>
      <c r="C308" s="23"/>
      <c r="D308" s="24" t="str">
        <f t="shared" si="24"/>
        <v xml:space="preserve"> </v>
      </c>
      <c r="E308" s="14" t="str">
        <f t="shared" si="25"/>
        <v xml:space="preserve"> </v>
      </c>
      <c r="F308" s="15"/>
      <c r="G308" s="13"/>
      <c r="H308" s="21"/>
      <c r="I308" s="16" t="str">
        <f t="shared" si="26"/>
        <v xml:space="preserve"> </v>
      </c>
      <c r="J308" s="17"/>
      <c r="K308" s="17"/>
      <c r="L308" s="92"/>
      <c r="M308" s="28"/>
      <c r="N308" s="29"/>
      <c r="O308" s="103" t="str">
        <f t="shared" si="29"/>
        <v xml:space="preserve"> </v>
      </c>
      <c r="P308" s="19" t="s">
        <v>316</v>
      </c>
      <c r="Q308" s="159" t="str">
        <f t="shared" si="27"/>
        <v xml:space="preserve"> </v>
      </c>
      <c r="R308" s="218" t="str">
        <f t="shared" si="28"/>
        <v xml:space="preserve"> </v>
      </c>
      <c r="S308" s="26"/>
      <c r="U308" s="27" t="s">
        <v>454</v>
      </c>
    </row>
    <row r="309" spans="1:21">
      <c r="A309" s="12"/>
      <c r="B309" s="13">
        <v>301</v>
      </c>
      <c r="C309" s="23"/>
      <c r="D309" s="24" t="str">
        <f t="shared" si="24"/>
        <v xml:space="preserve"> </v>
      </c>
      <c r="E309" s="14" t="str">
        <f t="shared" si="25"/>
        <v xml:space="preserve"> </v>
      </c>
      <c r="F309" s="15"/>
      <c r="G309" s="13"/>
      <c r="H309" s="21"/>
      <c r="I309" s="16" t="str">
        <f t="shared" si="26"/>
        <v xml:space="preserve"> </v>
      </c>
      <c r="J309" s="17"/>
      <c r="K309" s="17"/>
      <c r="L309" s="92"/>
      <c r="M309" s="28"/>
      <c r="N309" s="29"/>
      <c r="O309" s="103" t="str">
        <f t="shared" si="29"/>
        <v xml:space="preserve"> </v>
      </c>
      <c r="P309" s="19" t="s">
        <v>316</v>
      </c>
      <c r="Q309" s="159" t="str">
        <f t="shared" si="27"/>
        <v xml:space="preserve"> </v>
      </c>
      <c r="R309" s="218" t="str">
        <f t="shared" si="28"/>
        <v xml:space="preserve"> </v>
      </c>
      <c r="S309" s="26"/>
      <c r="U309" s="27" t="s">
        <v>454</v>
      </c>
    </row>
    <row r="310" spans="1:21">
      <c r="A310" s="12"/>
      <c r="B310" s="13">
        <v>302</v>
      </c>
      <c r="C310" s="23"/>
      <c r="D310" s="24" t="str">
        <f t="shared" si="24"/>
        <v xml:space="preserve"> </v>
      </c>
      <c r="E310" s="14" t="str">
        <f t="shared" si="25"/>
        <v xml:space="preserve"> </v>
      </c>
      <c r="F310" s="15"/>
      <c r="G310" s="13"/>
      <c r="H310" s="21"/>
      <c r="I310" s="16" t="str">
        <f t="shared" si="26"/>
        <v xml:space="preserve"> </v>
      </c>
      <c r="J310" s="17"/>
      <c r="K310" s="17"/>
      <c r="L310" s="92"/>
      <c r="M310" s="28"/>
      <c r="N310" s="29"/>
      <c r="O310" s="103" t="str">
        <f t="shared" si="29"/>
        <v xml:space="preserve"> </v>
      </c>
      <c r="P310" s="19" t="s">
        <v>316</v>
      </c>
      <c r="Q310" s="159" t="str">
        <f t="shared" si="27"/>
        <v xml:space="preserve"> </v>
      </c>
      <c r="R310" s="218" t="str">
        <f t="shared" si="28"/>
        <v xml:space="preserve"> </v>
      </c>
      <c r="S310" s="26"/>
      <c r="U310" s="27" t="s">
        <v>454</v>
      </c>
    </row>
    <row r="311" spans="1:21">
      <c r="A311" s="12"/>
      <c r="B311" s="13">
        <v>303</v>
      </c>
      <c r="C311" s="23"/>
      <c r="D311" s="24" t="str">
        <f t="shared" si="24"/>
        <v xml:space="preserve"> </v>
      </c>
      <c r="E311" s="14" t="str">
        <f t="shared" si="25"/>
        <v xml:space="preserve"> </v>
      </c>
      <c r="F311" s="15"/>
      <c r="G311" s="13"/>
      <c r="H311" s="21"/>
      <c r="I311" s="16" t="str">
        <f t="shared" si="26"/>
        <v xml:space="preserve"> </v>
      </c>
      <c r="J311" s="17"/>
      <c r="K311" s="17"/>
      <c r="L311" s="92"/>
      <c r="M311" s="28"/>
      <c r="N311" s="29"/>
      <c r="O311" s="103" t="str">
        <f t="shared" si="29"/>
        <v xml:space="preserve"> </v>
      </c>
      <c r="P311" s="19" t="s">
        <v>316</v>
      </c>
      <c r="Q311" s="159" t="str">
        <f t="shared" si="27"/>
        <v xml:space="preserve"> </v>
      </c>
      <c r="R311" s="218" t="str">
        <f t="shared" si="28"/>
        <v xml:space="preserve"> </v>
      </c>
      <c r="S311" s="26"/>
      <c r="U311" s="27" t="s">
        <v>454</v>
      </c>
    </row>
    <row r="312" spans="1:21">
      <c r="A312" s="12"/>
      <c r="B312" s="13">
        <v>304</v>
      </c>
      <c r="C312" s="23"/>
      <c r="D312" s="24" t="str">
        <f t="shared" si="24"/>
        <v xml:space="preserve"> </v>
      </c>
      <c r="E312" s="14" t="str">
        <f t="shared" si="25"/>
        <v xml:space="preserve"> </v>
      </c>
      <c r="F312" s="15"/>
      <c r="G312" s="13"/>
      <c r="H312" s="21"/>
      <c r="I312" s="16" t="str">
        <f t="shared" si="26"/>
        <v xml:space="preserve"> </v>
      </c>
      <c r="J312" s="17"/>
      <c r="K312" s="17"/>
      <c r="L312" s="92"/>
      <c r="M312" s="28"/>
      <c r="N312" s="29"/>
      <c r="O312" s="103" t="str">
        <f t="shared" si="29"/>
        <v xml:space="preserve"> </v>
      </c>
      <c r="P312" s="19" t="s">
        <v>316</v>
      </c>
      <c r="Q312" s="159" t="str">
        <f t="shared" si="27"/>
        <v xml:space="preserve"> </v>
      </c>
      <c r="R312" s="218" t="str">
        <f t="shared" si="28"/>
        <v xml:space="preserve"> </v>
      </c>
      <c r="S312" s="26"/>
      <c r="U312" s="27" t="s">
        <v>454</v>
      </c>
    </row>
    <row r="313" spans="1:21">
      <c r="A313" s="12"/>
      <c r="B313" s="13">
        <v>305</v>
      </c>
      <c r="C313" s="23"/>
      <c r="D313" s="24" t="str">
        <f t="shared" si="24"/>
        <v xml:space="preserve"> </v>
      </c>
      <c r="E313" s="14" t="str">
        <f t="shared" si="25"/>
        <v xml:space="preserve"> </v>
      </c>
      <c r="F313" s="15"/>
      <c r="G313" s="13"/>
      <c r="H313" s="21"/>
      <c r="I313" s="16" t="str">
        <f t="shared" si="26"/>
        <v xml:space="preserve"> </v>
      </c>
      <c r="J313" s="17"/>
      <c r="K313" s="17"/>
      <c r="L313" s="92"/>
      <c r="M313" s="28"/>
      <c r="N313" s="29"/>
      <c r="O313" s="103" t="str">
        <f t="shared" si="29"/>
        <v xml:space="preserve"> </v>
      </c>
      <c r="P313" s="19" t="s">
        <v>316</v>
      </c>
      <c r="Q313" s="159" t="str">
        <f t="shared" si="27"/>
        <v xml:space="preserve"> </v>
      </c>
      <c r="R313" s="218" t="str">
        <f t="shared" si="28"/>
        <v xml:space="preserve"> </v>
      </c>
      <c r="S313" s="26"/>
      <c r="U313" s="27" t="s">
        <v>454</v>
      </c>
    </row>
    <row r="314" spans="1:21">
      <c r="A314" s="12"/>
      <c r="B314" s="13">
        <v>306</v>
      </c>
      <c r="C314" s="23"/>
      <c r="D314" s="24" t="str">
        <f t="shared" si="24"/>
        <v xml:space="preserve"> </v>
      </c>
      <c r="E314" s="14" t="str">
        <f t="shared" si="25"/>
        <v xml:space="preserve"> </v>
      </c>
      <c r="F314" s="15"/>
      <c r="G314" s="13"/>
      <c r="H314" s="21"/>
      <c r="I314" s="16" t="str">
        <f t="shared" si="26"/>
        <v xml:space="preserve"> </v>
      </c>
      <c r="J314" s="17"/>
      <c r="K314" s="17"/>
      <c r="L314" s="92"/>
      <c r="M314" s="28"/>
      <c r="N314" s="29"/>
      <c r="O314" s="103" t="str">
        <f t="shared" si="29"/>
        <v xml:space="preserve"> </v>
      </c>
      <c r="P314" s="19" t="s">
        <v>316</v>
      </c>
      <c r="Q314" s="159" t="str">
        <f t="shared" si="27"/>
        <v xml:space="preserve"> </v>
      </c>
      <c r="R314" s="218" t="str">
        <f t="shared" si="28"/>
        <v xml:space="preserve"> </v>
      </c>
      <c r="S314" s="26"/>
    </row>
    <row r="315" spans="1:21">
      <c r="A315" s="12"/>
      <c r="B315" s="13">
        <v>307</v>
      </c>
      <c r="C315" s="23"/>
      <c r="D315" s="24" t="str">
        <f t="shared" si="24"/>
        <v xml:space="preserve"> </v>
      </c>
      <c r="E315" s="14" t="str">
        <f t="shared" si="25"/>
        <v xml:space="preserve"> </v>
      </c>
      <c r="F315" s="15"/>
      <c r="G315" s="13"/>
      <c r="H315" s="21"/>
      <c r="I315" s="16" t="str">
        <f t="shared" si="26"/>
        <v xml:space="preserve"> </v>
      </c>
      <c r="J315" s="17"/>
      <c r="K315" s="17"/>
      <c r="L315" s="92"/>
      <c r="M315" s="28"/>
      <c r="N315" s="29"/>
      <c r="O315" s="103" t="str">
        <f t="shared" si="29"/>
        <v xml:space="preserve"> </v>
      </c>
      <c r="P315" s="19" t="s">
        <v>316</v>
      </c>
      <c r="Q315" s="159" t="str">
        <f t="shared" si="27"/>
        <v xml:space="preserve"> </v>
      </c>
      <c r="R315" s="218" t="str">
        <f t="shared" si="28"/>
        <v xml:space="preserve"> </v>
      </c>
      <c r="S315" s="26"/>
    </row>
    <row r="316" spans="1:21">
      <c r="A316" s="12"/>
      <c r="B316" s="13">
        <v>308</v>
      </c>
      <c r="C316" s="23"/>
      <c r="D316" s="24" t="str">
        <f t="shared" si="24"/>
        <v xml:space="preserve"> </v>
      </c>
      <c r="E316" s="14" t="str">
        <f t="shared" si="25"/>
        <v xml:space="preserve"> </v>
      </c>
      <c r="F316" s="15"/>
      <c r="G316" s="13"/>
      <c r="H316" s="21"/>
      <c r="I316" s="16" t="str">
        <f t="shared" si="26"/>
        <v xml:space="preserve"> </v>
      </c>
      <c r="J316" s="17"/>
      <c r="K316" s="17"/>
      <c r="L316" s="92"/>
      <c r="M316" s="19"/>
      <c r="N316" s="25"/>
      <c r="O316" s="103" t="str">
        <f t="shared" si="29"/>
        <v xml:space="preserve"> </v>
      </c>
      <c r="P316" s="19" t="s">
        <v>316</v>
      </c>
      <c r="Q316" s="159" t="str">
        <f t="shared" si="27"/>
        <v xml:space="preserve"> </v>
      </c>
      <c r="R316" s="218" t="str">
        <f t="shared" si="28"/>
        <v xml:space="preserve"> </v>
      </c>
      <c r="S316" s="26"/>
    </row>
    <row r="317" spans="1:21">
      <c r="A317" s="12"/>
      <c r="B317" s="13">
        <v>309</v>
      </c>
      <c r="C317" s="23"/>
      <c r="D317" s="24" t="str">
        <f t="shared" si="24"/>
        <v xml:space="preserve"> </v>
      </c>
      <c r="E317" s="14" t="str">
        <f t="shared" si="25"/>
        <v xml:space="preserve"> </v>
      </c>
      <c r="F317" s="15"/>
      <c r="G317" s="13"/>
      <c r="H317" s="21"/>
      <c r="I317" s="16" t="str">
        <f t="shared" si="26"/>
        <v xml:space="preserve"> </v>
      </c>
      <c r="J317" s="17"/>
      <c r="K317" s="17"/>
      <c r="L317" s="92"/>
      <c r="M317" s="19"/>
      <c r="N317" s="25"/>
      <c r="O317" s="103" t="str">
        <f t="shared" si="29"/>
        <v xml:space="preserve"> </v>
      </c>
      <c r="P317" s="19" t="s">
        <v>316</v>
      </c>
      <c r="Q317" s="159" t="str">
        <f t="shared" si="27"/>
        <v xml:space="preserve"> </v>
      </c>
      <c r="R317" s="218" t="str">
        <f t="shared" si="28"/>
        <v xml:space="preserve"> </v>
      </c>
      <c r="S317" s="26"/>
    </row>
    <row r="318" spans="1:21">
      <c r="A318" s="12"/>
      <c r="B318" s="13">
        <v>310</v>
      </c>
      <c r="C318" s="23"/>
      <c r="D318" s="24" t="str">
        <f t="shared" si="24"/>
        <v xml:space="preserve"> </v>
      </c>
      <c r="E318" s="14" t="str">
        <f t="shared" si="25"/>
        <v xml:space="preserve"> </v>
      </c>
      <c r="F318" s="15"/>
      <c r="G318" s="13"/>
      <c r="H318" s="21"/>
      <c r="I318" s="16" t="str">
        <f t="shared" si="26"/>
        <v xml:space="preserve"> </v>
      </c>
      <c r="J318" s="17"/>
      <c r="K318" s="17"/>
      <c r="L318" s="92"/>
      <c r="M318" s="19"/>
      <c r="N318" s="37"/>
      <c r="O318" s="103" t="str">
        <f t="shared" si="29"/>
        <v xml:space="preserve"> </v>
      </c>
      <c r="P318" s="19" t="s">
        <v>316</v>
      </c>
      <c r="Q318" s="159" t="str">
        <f t="shared" si="27"/>
        <v xml:space="preserve"> </v>
      </c>
      <c r="R318" s="218" t="str">
        <f t="shared" si="28"/>
        <v xml:space="preserve"> </v>
      </c>
      <c r="S318" s="26"/>
    </row>
    <row r="319" spans="1:21">
      <c r="A319" s="12"/>
      <c r="B319" s="13">
        <v>311</v>
      </c>
      <c r="C319" s="23"/>
      <c r="D319" s="24" t="str">
        <f t="shared" si="24"/>
        <v xml:space="preserve"> </v>
      </c>
      <c r="E319" s="14" t="str">
        <f t="shared" si="25"/>
        <v xml:space="preserve"> </v>
      </c>
      <c r="F319" s="15"/>
      <c r="G319" s="13"/>
      <c r="H319" s="21"/>
      <c r="I319" s="16" t="str">
        <f t="shared" si="26"/>
        <v xml:space="preserve"> </v>
      </c>
      <c r="J319" s="17"/>
      <c r="K319" s="17"/>
      <c r="L319" s="92"/>
      <c r="M319" s="19"/>
      <c r="N319" s="37"/>
      <c r="O319" s="103" t="str">
        <f t="shared" si="29"/>
        <v xml:space="preserve"> </v>
      </c>
      <c r="P319" s="19" t="s">
        <v>316</v>
      </c>
      <c r="Q319" s="159" t="str">
        <f t="shared" si="27"/>
        <v xml:space="preserve"> </v>
      </c>
      <c r="R319" s="218" t="str">
        <f t="shared" si="28"/>
        <v xml:space="preserve"> </v>
      </c>
      <c r="S319" s="26"/>
    </row>
    <row r="320" spans="1:21">
      <c r="A320" s="12"/>
      <c r="B320" s="13">
        <v>312</v>
      </c>
      <c r="C320" s="23"/>
      <c r="D320" s="24" t="str">
        <f t="shared" si="24"/>
        <v xml:space="preserve"> </v>
      </c>
      <c r="E320" s="14" t="str">
        <f t="shared" si="25"/>
        <v xml:space="preserve"> </v>
      </c>
      <c r="F320" s="15"/>
      <c r="G320" s="13"/>
      <c r="H320" s="21"/>
      <c r="I320" s="16" t="str">
        <f t="shared" si="26"/>
        <v xml:space="preserve"> </v>
      </c>
      <c r="J320" s="17"/>
      <c r="K320" s="17"/>
      <c r="L320" s="92"/>
      <c r="M320" s="19"/>
      <c r="N320" s="25"/>
      <c r="O320" s="103" t="str">
        <f t="shared" si="29"/>
        <v xml:space="preserve"> </v>
      </c>
      <c r="P320" s="19" t="s">
        <v>316</v>
      </c>
      <c r="Q320" s="159" t="str">
        <f t="shared" si="27"/>
        <v xml:space="preserve"> </v>
      </c>
      <c r="R320" s="218" t="str">
        <f t="shared" si="28"/>
        <v xml:space="preserve"> </v>
      </c>
      <c r="S320" s="26"/>
    </row>
    <row r="321" spans="1:19">
      <c r="A321" s="12"/>
      <c r="B321" s="13">
        <v>313</v>
      </c>
      <c r="C321" s="23"/>
      <c r="D321" s="24" t="str">
        <f t="shared" ref="D321:D384" si="30">IFERROR(VLOOKUP(C321,DATOS,4,FALSE)," ")</f>
        <v xml:space="preserve"> </v>
      </c>
      <c r="E321" s="14" t="str">
        <f t="shared" ref="E321:E384" si="31">IFERROR(VLOOKUP(C321,DATOS,3,FALSE)," ")</f>
        <v xml:space="preserve"> </v>
      </c>
      <c r="F321" s="15"/>
      <c r="G321" s="13"/>
      <c r="H321" s="21"/>
      <c r="I321" s="16" t="str">
        <f t="shared" ref="I321:I384" si="32">IFERROR(VLOOKUP(C321,DATOS,5,FALSE)," ")</f>
        <v xml:space="preserve"> </v>
      </c>
      <c r="J321" s="17"/>
      <c r="K321" s="17"/>
      <c r="L321" s="92"/>
      <c r="M321" s="19"/>
      <c r="N321" s="25"/>
      <c r="O321" s="103" t="str">
        <f t="shared" si="29"/>
        <v xml:space="preserve"> </v>
      </c>
      <c r="P321" s="19" t="s">
        <v>316</v>
      </c>
      <c r="Q321" s="159" t="str">
        <f t="shared" ref="Q321:Q384" si="33">IFERROR(VLOOKUP(C321,DATOS,10,FALSE)," ")</f>
        <v xml:space="preserve"> </v>
      </c>
      <c r="R321" s="218" t="str">
        <f t="shared" si="28"/>
        <v xml:space="preserve"> </v>
      </c>
      <c r="S321" s="26"/>
    </row>
    <row r="322" spans="1:19">
      <c r="A322" s="12"/>
      <c r="B322" s="13">
        <v>314</v>
      </c>
      <c r="C322" s="23"/>
      <c r="D322" s="24" t="str">
        <f t="shared" si="30"/>
        <v xml:space="preserve"> </v>
      </c>
      <c r="E322" s="14" t="str">
        <f t="shared" si="31"/>
        <v xml:space="preserve"> </v>
      </c>
      <c r="F322" s="15"/>
      <c r="G322" s="13"/>
      <c r="H322" s="21"/>
      <c r="I322" s="16" t="str">
        <f t="shared" si="32"/>
        <v xml:space="preserve"> </v>
      </c>
      <c r="J322" s="17"/>
      <c r="K322" s="17"/>
      <c r="L322" s="92"/>
      <c r="M322" s="19"/>
      <c r="N322" s="25"/>
      <c r="O322" s="103" t="str">
        <f t="shared" si="29"/>
        <v xml:space="preserve"> </v>
      </c>
      <c r="P322" s="19" t="s">
        <v>316</v>
      </c>
      <c r="Q322" s="159" t="str">
        <f t="shared" si="33"/>
        <v xml:space="preserve"> </v>
      </c>
      <c r="R322" s="218" t="str">
        <f t="shared" si="28"/>
        <v xml:space="preserve"> </v>
      </c>
      <c r="S322" s="26"/>
    </row>
    <row r="323" spans="1:19">
      <c r="A323" s="12"/>
      <c r="B323" s="13">
        <v>315</v>
      </c>
      <c r="C323" s="23"/>
      <c r="D323" s="24" t="str">
        <f t="shared" si="30"/>
        <v xml:space="preserve"> </v>
      </c>
      <c r="E323" s="14" t="str">
        <f t="shared" si="31"/>
        <v xml:space="preserve"> </v>
      </c>
      <c r="F323" s="15"/>
      <c r="G323" s="13"/>
      <c r="H323" s="21"/>
      <c r="I323" s="16" t="str">
        <f t="shared" si="32"/>
        <v xml:space="preserve"> </v>
      </c>
      <c r="J323" s="17"/>
      <c r="K323" s="17"/>
      <c r="L323" s="92"/>
      <c r="M323" s="19"/>
      <c r="N323" s="25"/>
      <c r="O323" s="103" t="str">
        <f t="shared" si="29"/>
        <v xml:space="preserve"> </v>
      </c>
      <c r="P323" s="19" t="s">
        <v>316</v>
      </c>
      <c r="Q323" s="159" t="str">
        <f t="shared" si="33"/>
        <v xml:space="preserve"> </v>
      </c>
      <c r="R323" s="218" t="str">
        <f t="shared" ref="R323:R386" si="34">IFERROR(H323/Q323*100," ")</f>
        <v xml:space="preserve"> </v>
      </c>
      <c r="S323" s="26"/>
    </row>
    <row r="324" spans="1:19">
      <c r="A324" s="12"/>
      <c r="B324" s="13">
        <v>316</v>
      </c>
      <c r="C324" s="23"/>
      <c r="D324" s="24" t="str">
        <f t="shared" si="30"/>
        <v xml:space="preserve"> </v>
      </c>
      <c r="E324" s="14" t="str">
        <f t="shared" si="31"/>
        <v xml:space="preserve"> </v>
      </c>
      <c r="F324" s="15"/>
      <c r="G324" s="13"/>
      <c r="H324" s="21"/>
      <c r="I324" s="16" t="str">
        <f t="shared" si="32"/>
        <v xml:space="preserve"> </v>
      </c>
      <c r="J324" s="17"/>
      <c r="K324" s="17"/>
      <c r="L324" s="92"/>
      <c r="M324" s="19"/>
      <c r="N324" s="25"/>
      <c r="O324" s="103" t="str">
        <f t="shared" si="29"/>
        <v xml:space="preserve"> </v>
      </c>
      <c r="P324" s="19" t="s">
        <v>316</v>
      </c>
      <c r="Q324" s="159" t="str">
        <f t="shared" si="33"/>
        <v xml:space="preserve"> </v>
      </c>
      <c r="R324" s="218" t="str">
        <f t="shared" si="34"/>
        <v xml:space="preserve"> </v>
      </c>
      <c r="S324" s="26"/>
    </row>
    <row r="325" spans="1:19">
      <c r="A325" s="12"/>
      <c r="B325" s="13">
        <v>317</v>
      </c>
      <c r="C325" s="23"/>
      <c r="D325" s="24" t="str">
        <f t="shared" si="30"/>
        <v xml:space="preserve"> </v>
      </c>
      <c r="E325" s="14" t="str">
        <f t="shared" si="31"/>
        <v xml:space="preserve"> </v>
      </c>
      <c r="F325" s="15"/>
      <c r="G325" s="13"/>
      <c r="H325" s="21"/>
      <c r="I325" s="16" t="str">
        <f t="shared" si="32"/>
        <v xml:space="preserve"> </v>
      </c>
      <c r="J325" s="17"/>
      <c r="K325" s="17"/>
      <c r="L325" s="92"/>
      <c r="M325" s="19"/>
      <c r="N325" s="25"/>
      <c r="O325" s="103" t="str">
        <f t="shared" si="29"/>
        <v xml:space="preserve"> </v>
      </c>
      <c r="P325" s="19" t="s">
        <v>316</v>
      </c>
      <c r="Q325" s="159" t="str">
        <f t="shared" si="33"/>
        <v xml:space="preserve"> </v>
      </c>
      <c r="R325" s="218" t="str">
        <f t="shared" si="34"/>
        <v xml:space="preserve"> </v>
      </c>
      <c r="S325" s="26"/>
    </row>
    <row r="326" spans="1:19">
      <c r="A326" s="12"/>
      <c r="B326" s="13">
        <v>318</v>
      </c>
      <c r="C326" s="23"/>
      <c r="D326" s="24" t="str">
        <f t="shared" si="30"/>
        <v xml:space="preserve"> </v>
      </c>
      <c r="E326" s="14" t="str">
        <f t="shared" si="31"/>
        <v xml:space="preserve"> </v>
      </c>
      <c r="F326" s="15"/>
      <c r="G326" s="13"/>
      <c r="H326" s="21"/>
      <c r="I326" s="16" t="str">
        <f t="shared" si="32"/>
        <v xml:space="preserve"> </v>
      </c>
      <c r="J326" s="17"/>
      <c r="K326" s="17"/>
      <c r="L326" s="92"/>
      <c r="M326" s="19"/>
      <c r="N326" s="25"/>
      <c r="O326" s="103" t="str">
        <f t="shared" si="29"/>
        <v xml:space="preserve"> </v>
      </c>
      <c r="P326" s="19" t="s">
        <v>316</v>
      </c>
      <c r="Q326" s="159" t="str">
        <f t="shared" si="33"/>
        <v xml:space="preserve"> </v>
      </c>
      <c r="R326" s="218" t="str">
        <f t="shared" si="34"/>
        <v xml:space="preserve"> </v>
      </c>
      <c r="S326" s="26"/>
    </row>
    <row r="327" spans="1:19">
      <c r="A327" s="12"/>
      <c r="B327" s="13">
        <v>319</v>
      </c>
      <c r="C327" s="23"/>
      <c r="D327" s="24" t="str">
        <f t="shared" si="30"/>
        <v xml:space="preserve"> </v>
      </c>
      <c r="E327" s="14" t="str">
        <f t="shared" si="31"/>
        <v xml:space="preserve"> </v>
      </c>
      <c r="F327" s="15"/>
      <c r="G327" s="13"/>
      <c r="H327" s="21"/>
      <c r="I327" s="16" t="str">
        <f t="shared" si="32"/>
        <v xml:space="preserve"> </v>
      </c>
      <c r="J327" s="17"/>
      <c r="K327" s="17"/>
      <c r="L327" s="92"/>
      <c r="M327" s="19"/>
      <c r="N327" s="25"/>
      <c r="O327" s="103" t="str">
        <f t="shared" si="29"/>
        <v xml:space="preserve"> </v>
      </c>
      <c r="P327" s="19" t="s">
        <v>316</v>
      </c>
      <c r="Q327" s="159" t="str">
        <f t="shared" si="33"/>
        <v xml:space="preserve"> </v>
      </c>
      <c r="R327" s="218" t="str">
        <f t="shared" si="34"/>
        <v xml:space="preserve"> </v>
      </c>
      <c r="S327" s="26"/>
    </row>
    <row r="328" spans="1:19">
      <c r="A328" s="12"/>
      <c r="B328" s="13">
        <v>320</v>
      </c>
      <c r="C328" s="23"/>
      <c r="D328" s="24" t="str">
        <f t="shared" si="30"/>
        <v xml:space="preserve"> </v>
      </c>
      <c r="E328" s="14" t="str">
        <f t="shared" si="31"/>
        <v xml:space="preserve"> </v>
      </c>
      <c r="F328" s="15"/>
      <c r="G328" s="13"/>
      <c r="H328" s="21"/>
      <c r="I328" s="16" t="str">
        <f t="shared" si="32"/>
        <v xml:space="preserve"> </v>
      </c>
      <c r="J328" s="17"/>
      <c r="K328" s="17"/>
      <c r="L328" s="92"/>
      <c r="M328" s="19"/>
      <c r="N328" s="25"/>
      <c r="O328" s="103" t="str">
        <f t="shared" si="29"/>
        <v xml:space="preserve"> </v>
      </c>
      <c r="P328" s="19" t="s">
        <v>316</v>
      </c>
      <c r="Q328" s="159" t="str">
        <f t="shared" si="33"/>
        <v xml:space="preserve"> </v>
      </c>
      <c r="R328" s="218" t="str">
        <f t="shared" si="34"/>
        <v xml:space="preserve"> </v>
      </c>
      <c r="S328" s="26"/>
    </row>
    <row r="329" spans="1:19">
      <c r="A329" s="12"/>
      <c r="B329" s="13">
        <v>321</v>
      </c>
      <c r="C329" s="23"/>
      <c r="D329" s="24" t="str">
        <f t="shared" si="30"/>
        <v xml:space="preserve"> </v>
      </c>
      <c r="E329" s="14" t="str">
        <f t="shared" si="31"/>
        <v xml:space="preserve"> </v>
      </c>
      <c r="F329" s="15"/>
      <c r="G329" s="13"/>
      <c r="H329" s="21"/>
      <c r="I329" s="16" t="str">
        <f t="shared" si="32"/>
        <v xml:space="preserve"> </v>
      </c>
      <c r="J329" s="17"/>
      <c r="K329" s="17"/>
      <c r="L329" s="92"/>
      <c r="M329" s="19"/>
      <c r="N329" s="25"/>
      <c r="O329" s="103" t="str">
        <f t="shared" ref="O329:O392" si="35">IFERROR(VLOOKUP(C329,DATOS,16,FALSE)," ")</f>
        <v xml:space="preserve"> </v>
      </c>
      <c r="P329" s="19" t="s">
        <v>316</v>
      </c>
      <c r="Q329" s="159" t="str">
        <f t="shared" si="33"/>
        <v xml:space="preserve"> </v>
      </c>
      <c r="R329" s="218" t="str">
        <f t="shared" si="34"/>
        <v xml:space="preserve"> </v>
      </c>
      <c r="S329" s="26"/>
    </row>
    <row r="330" spans="1:19">
      <c r="A330" s="12"/>
      <c r="B330" s="13">
        <v>322</v>
      </c>
      <c r="C330" s="23"/>
      <c r="D330" s="24" t="str">
        <f t="shared" si="30"/>
        <v xml:space="preserve"> </v>
      </c>
      <c r="E330" s="14" t="str">
        <f t="shared" si="31"/>
        <v xml:space="preserve"> </v>
      </c>
      <c r="F330" s="15"/>
      <c r="G330" s="13"/>
      <c r="H330" s="21"/>
      <c r="I330" s="16" t="str">
        <f t="shared" si="32"/>
        <v xml:space="preserve"> </v>
      </c>
      <c r="J330" s="17"/>
      <c r="K330" s="17"/>
      <c r="L330" s="92"/>
      <c r="M330" s="19"/>
      <c r="N330" s="25"/>
      <c r="O330" s="103" t="str">
        <f t="shared" si="35"/>
        <v xml:space="preserve"> </v>
      </c>
      <c r="P330" s="19" t="s">
        <v>316</v>
      </c>
      <c r="Q330" s="159" t="str">
        <f t="shared" si="33"/>
        <v xml:space="preserve"> </v>
      </c>
      <c r="R330" s="218" t="str">
        <f t="shared" si="34"/>
        <v xml:space="preserve"> </v>
      </c>
      <c r="S330" s="26"/>
    </row>
    <row r="331" spans="1:19">
      <c r="A331" s="12"/>
      <c r="B331" s="13">
        <v>323</v>
      </c>
      <c r="C331" s="23"/>
      <c r="D331" s="24" t="str">
        <f t="shared" si="30"/>
        <v xml:space="preserve"> </v>
      </c>
      <c r="E331" s="14" t="str">
        <f t="shared" si="31"/>
        <v xml:space="preserve"> </v>
      </c>
      <c r="F331" s="15"/>
      <c r="G331" s="13"/>
      <c r="H331" s="21"/>
      <c r="I331" s="16" t="str">
        <f t="shared" si="32"/>
        <v xml:space="preserve"> </v>
      </c>
      <c r="J331" s="17"/>
      <c r="K331" s="17"/>
      <c r="L331" s="92"/>
      <c r="M331" s="19"/>
      <c r="N331" s="25"/>
      <c r="O331" s="103" t="str">
        <f t="shared" si="35"/>
        <v xml:space="preserve"> </v>
      </c>
      <c r="P331" s="19" t="s">
        <v>316</v>
      </c>
      <c r="Q331" s="159" t="str">
        <f t="shared" si="33"/>
        <v xml:space="preserve"> </v>
      </c>
      <c r="R331" s="218" t="str">
        <f t="shared" si="34"/>
        <v xml:space="preserve"> </v>
      </c>
      <c r="S331" s="26"/>
    </row>
    <row r="332" spans="1:19">
      <c r="A332" s="12"/>
      <c r="B332" s="13">
        <v>324</v>
      </c>
      <c r="C332" s="23"/>
      <c r="D332" s="24" t="str">
        <f t="shared" si="30"/>
        <v xml:space="preserve"> </v>
      </c>
      <c r="E332" s="14" t="str">
        <f t="shared" si="31"/>
        <v xml:space="preserve"> </v>
      </c>
      <c r="F332" s="15"/>
      <c r="G332" s="13"/>
      <c r="H332" s="21"/>
      <c r="I332" s="16" t="str">
        <f t="shared" si="32"/>
        <v xml:space="preserve"> </v>
      </c>
      <c r="J332" s="17"/>
      <c r="K332" s="17"/>
      <c r="L332" s="92"/>
      <c r="M332" s="19"/>
      <c r="N332" s="25"/>
      <c r="O332" s="103" t="str">
        <f t="shared" si="35"/>
        <v xml:space="preserve"> </v>
      </c>
      <c r="P332" s="19" t="s">
        <v>316</v>
      </c>
      <c r="Q332" s="159" t="str">
        <f t="shared" si="33"/>
        <v xml:space="preserve"> </v>
      </c>
      <c r="R332" s="218" t="str">
        <f t="shared" si="34"/>
        <v xml:space="preserve"> </v>
      </c>
      <c r="S332" s="26"/>
    </row>
    <row r="333" spans="1:19">
      <c r="A333" s="12"/>
      <c r="B333" s="13">
        <v>325</v>
      </c>
      <c r="C333" s="23"/>
      <c r="D333" s="24" t="str">
        <f t="shared" si="30"/>
        <v xml:space="preserve"> </v>
      </c>
      <c r="E333" s="14" t="str">
        <f t="shared" si="31"/>
        <v xml:space="preserve"> </v>
      </c>
      <c r="F333" s="15"/>
      <c r="G333" s="13"/>
      <c r="H333" s="21"/>
      <c r="I333" s="16" t="str">
        <f t="shared" si="32"/>
        <v xml:space="preserve"> </v>
      </c>
      <c r="J333" s="17"/>
      <c r="K333" s="17"/>
      <c r="L333" s="92"/>
      <c r="M333" s="19"/>
      <c r="N333" s="25"/>
      <c r="O333" s="103" t="str">
        <f t="shared" si="35"/>
        <v xml:space="preserve"> </v>
      </c>
      <c r="P333" s="19" t="s">
        <v>316</v>
      </c>
      <c r="Q333" s="159" t="str">
        <f t="shared" si="33"/>
        <v xml:space="preserve"> </v>
      </c>
      <c r="R333" s="218" t="str">
        <f t="shared" si="34"/>
        <v xml:space="preserve"> </v>
      </c>
      <c r="S333" s="26"/>
    </row>
    <row r="334" spans="1:19">
      <c r="A334" s="12"/>
      <c r="B334" s="13">
        <v>326</v>
      </c>
      <c r="C334" s="23"/>
      <c r="D334" s="24" t="str">
        <f t="shared" si="30"/>
        <v xml:space="preserve"> </v>
      </c>
      <c r="E334" s="14" t="str">
        <f t="shared" si="31"/>
        <v xml:space="preserve"> </v>
      </c>
      <c r="F334" s="44"/>
      <c r="G334" s="23"/>
      <c r="H334" s="21"/>
      <c r="I334" s="16" t="str">
        <f t="shared" si="32"/>
        <v xml:space="preserve"> </v>
      </c>
      <c r="J334" s="46"/>
      <c r="K334" s="46"/>
      <c r="L334" s="99"/>
      <c r="M334" s="19"/>
      <c r="N334" s="25"/>
      <c r="O334" s="103" t="str">
        <f t="shared" si="35"/>
        <v xml:space="preserve"> </v>
      </c>
      <c r="P334" s="19" t="s">
        <v>316</v>
      </c>
      <c r="Q334" s="159" t="str">
        <f t="shared" si="33"/>
        <v xml:space="preserve"> </v>
      </c>
      <c r="R334" s="218" t="str">
        <f t="shared" si="34"/>
        <v xml:space="preserve"> </v>
      </c>
      <c r="S334" s="26"/>
    </row>
    <row r="335" spans="1:19">
      <c r="A335" s="12"/>
      <c r="B335" s="13">
        <v>327</v>
      </c>
      <c r="C335" s="23"/>
      <c r="D335" s="24" t="str">
        <f t="shared" si="30"/>
        <v xml:space="preserve"> </v>
      </c>
      <c r="E335" s="14" t="str">
        <f t="shared" si="31"/>
        <v xml:space="preserve"> </v>
      </c>
      <c r="F335" s="15"/>
      <c r="G335" s="13"/>
      <c r="H335" s="21"/>
      <c r="I335" s="16" t="str">
        <f t="shared" si="32"/>
        <v xml:space="preserve"> </v>
      </c>
      <c r="J335" s="17"/>
      <c r="K335" s="17"/>
      <c r="L335" s="92"/>
      <c r="M335" s="19"/>
      <c r="N335" s="25"/>
      <c r="O335" s="103" t="str">
        <f t="shared" si="35"/>
        <v xml:space="preserve"> </v>
      </c>
      <c r="P335" s="19" t="s">
        <v>316</v>
      </c>
      <c r="Q335" s="159" t="str">
        <f t="shared" si="33"/>
        <v xml:space="preserve"> </v>
      </c>
      <c r="R335" s="218" t="str">
        <f t="shared" si="34"/>
        <v xml:space="preserve"> </v>
      </c>
      <c r="S335" s="26"/>
    </row>
    <row r="336" spans="1:19">
      <c r="A336" s="12"/>
      <c r="B336" s="13">
        <v>328</v>
      </c>
      <c r="C336" s="23"/>
      <c r="D336" s="24" t="str">
        <f t="shared" si="30"/>
        <v xml:space="preserve"> </v>
      </c>
      <c r="E336" s="14" t="str">
        <f t="shared" si="31"/>
        <v xml:space="preserve"> </v>
      </c>
      <c r="F336" s="15"/>
      <c r="G336" s="13"/>
      <c r="H336" s="21"/>
      <c r="I336" s="16" t="str">
        <f t="shared" si="32"/>
        <v xml:space="preserve"> </v>
      </c>
      <c r="J336" s="17"/>
      <c r="K336" s="17"/>
      <c r="L336" s="92"/>
      <c r="M336" s="19"/>
      <c r="N336" s="25"/>
      <c r="O336" s="103" t="str">
        <f t="shared" si="35"/>
        <v xml:space="preserve"> </v>
      </c>
      <c r="P336" s="19" t="s">
        <v>316</v>
      </c>
      <c r="Q336" s="159" t="str">
        <f t="shared" si="33"/>
        <v xml:space="preserve"> </v>
      </c>
      <c r="R336" s="218" t="str">
        <f t="shared" si="34"/>
        <v xml:space="preserve"> </v>
      </c>
      <c r="S336" s="26"/>
    </row>
    <row r="337" spans="1:19">
      <c r="A337" s="12"/>
      <c r="B337" s="13">
        <v>329</v>
      </c>
      <c r="C337" s="23"/>
      <c r="D337" s="24" t="str">
        <f t="shared" si="30"/>
        <v xml:space="preserve"> </v>
      </c>
      <c r="E337" s="14" t="str">
        <f t="shared" si="31"/>
        <v xml:space="preserve"> </v>
      </c>
      <c r="F337" s="15"/>
      <c r="G337" s="13"/>
      <c r="H337" s="21"/>
      <c r="I337" s="16" t="str">
        <f t="shared" si="32"/>
        <v xml:space="preserve"> </v>
      </c>
      <c r="J337" s="17"/>
      <c r="K337" s="17"/>
      <c r="L337" s="92"/>
      <c r="M337" s="19"/>
      <c r="N337" s="25"/>
      <c r="O337" s="103" t="str">
        <f t="shared" si="35"/>
        <v xml:space="preserve"> </v>
      </c>
      <c r="P337" s="19" t="s">
        <v>316</v>
      </c>
      <c r="Q337" s="159" t="str">
        <f t="shared" si="33"/>
        <v xml:space="preserve"> </v>
      </c>
      <c r="R337" s="218" t="str">
        <f t="shared" si="34"/>
        <v xml:space="preserve"> </v>
      </c>
      <c r="S337" s="26"/>
    </row>
    <row r="338" spans="1:19">
      <c r="A338" s="12"/>
      <c r="B338" s="13">
        <v>330</v>
      </c>
      <c r="C338" s="23"/>
      <c r="D338" s="24" t="str">
        <f t="shared" si="30"/>
        <v xml:space="preserve"> </v>
      </c>
      <c r="E338" s="14" t="str">
        <f t="shared" si="31"/>
        <v xml:space="preserve"> </v>
      </c>
      <c r="F338" s="15"/>
      <c r="G338" s="13"/>
      <c r="H338" s="21"/>
      <c r="I338" s="16" t="str">
        <f t="shared" si="32"/>
        <v xml:space="preserve"> </v>
      </c>
      <c r="J338" s="17"/>
      <c r="K338" s="17"/>
      <c r="L338" s="92"/>
      <c r="M338" s="19"/>
      <c r="N338" s="25"/>
      <c r="O338" s="103" t="str">
        <f t="shared" si="35"/>
        <v xml:space="preserve"> </v>
      </c>
      <c r="P338" s="19" t="s">
        <v>316</v>
      </c>
      <c r="Q338" s="159" t="str">
        <f t="shared" si="33"/>
        <v xml:space="preserve"> </v>
      </c>
      <c r="R338" s="218" t="str">
        <f t="shared" si="34"/>
        <v xml:space="preserve"> </v>
      </c>
      <c r="S338" s="26"/>
    </row>
    <row r="339" spans="1:19">
      <c r="A339" s="12"/>
      <c r="B339" s="13">
        <v>331</v>
      </c>
      <c r="C339" s="23"/>
      <c r="D339" s="24" t="str">
        <f t="shared" si="30"/>
        <v xml:space="preserve"> </v>
      </c>
      <c r="E339" s="14" t="str">
        <f t="shared" si="31"/>
        <v xml:space="preserve"> </v>
      </c>
      <c r="F339" s="15"/>
      <c r="G339" s="13"/>
      <c r="H339" s="21"/>
      <c r="I339" s="16" t="str">
        <f t="shared" si="32"/>
        <v xml:space="preserve"> </v>
      </c>
      <c r="J339" s="17"/>
      <c r="K339" s="17"/>
      <c r="L339" s="92"/>
      <c r="M339" s="19"/>
      <c r="N339" s="25"/>
      <c r="O339" s="103" t="str">
        <f t="shared" si="35"/>
        <v xml:space="preserve"> </v>
      </c>
      <c r="P339" s="19" t="s">
        <v>316</v>
      </c>
      <c r="Q339" s="159" t="str">
        <f t="shared" si="33"/>
        <v xml:space="preserve"> </v>
      </c>
      <c r="R339" s="218" t="str">
        <f t="shared" si="34"/>
        <v xml:space="preserve"> </v>
      </c>
      <c r="S339" s="26"/>
    </row>
    <row r="340" spans="1:19">
      <c r="A340" s="12"/>
      <c r="B340" s="13">
        <v>332</v>
      </c>
      <c r="C340" s="23"/>
      <c r="D340" s="24" t="str">
        <f t="shared" si="30"/>
        <v xml:space="preserve"> </v>
      </c>
      <c r="E340" s="14" t="str">
        <f t="shared" si="31"/>
        <v xml:space="preserve"> </v>
      </c>
      <c r="F340" s="15"/>
      <c r="G340" s="13"/>
      <c r="H340" s="21"/>
      <c r="I340" s="16" t="str">
        <f t="shared" si="32"/>
        <v xml:space="preserve"> </v>
      </c>
      <c r="J340" s="17"/>
      <c r="K340" s="17"/>
      <c r="L340" s="92"/>
      <c r="M340" s="19"/>
      <c r="N340" s="25"/>
      <c r="O340" s="103" t="str">
        <f t="shared" si="35"/>
        <v xml:space="preserve"> </v>
      </c>
      <c r="P340" s="19" t="s">
        <v>316</v>
      </c>
      <c r="Q340" s="159" t="str">
        <f t="shared" si="33"/>
        <v xml:space="preserve"> </v>
      </c>
      <c r="R340" s="218" t="str">
        <f t="shared" si="34"/>
        <v xml:space="preserve"> </v>
      </c>
      <c r="S340" s="26"/>
    </row>
    <row r="341" spans="1:19">
      <c r="A341" s="12"/>
      <c r="B341" s="13">
        <v>333</v>
      </c>
      <c r="C341" s="23"/>
      <c r="D341" s="24" t="str">
        <f t="shared" si="30"/>
        <v xml:space="preserve"> </v>
      </c>
      <c r="E341" s="14" t="str">
        <f t="shared" si="31"/>
        <v xml:space="preserve"> </v>
      </c>
      <c r="F341" s="15"/>
      <c r="G341" s="13"/>
      <c r="H341" s="21"/>
      <c r="I341" s="16" t="str">
        <f t="shared" si="32"/>
        <v xml:space="preserve"> </v>
      </c>
      <c r="J341" s="17"/>
      <c r="K341" s="17"/>
      <c r="L341" s="92"/>
      <c r="M341" s="19"/>
      <c r="N341" s="25"/>
      <c r="O341" s="103" t="str">
        <f t="shared" si="35"/>
        <v xml:space="preserve"> </v>
      </c>
      <c r="P341" s="19" t="s">
        <v>316</v>
      </c>
      <c r="Q341" s="159" t="str">
        <f t="shared" si="33"/>
        <v xml:space="preserve"> </v>
      </c>
      <c r="R341" s="218" t="str">
        <f t="shared" si="34"/>
        <v xml:space="preserve"> </v>
      </c>
      <c r="S341" s="26"/>
    </row>
    <row r="342" spans="1:19">
      <c r="A342" s="12"/>
      <c r="B342" s="13">
        <v>334</v>
      </c>
      <c r="C342" s="23"/>
      <c r="D342" s="24" t="str">
        <f t="shared" si="30"/>
        <v xml:space="preserve"> </v>
      </c>
      <c r="E342" s="14" t="str">
        <f t="shared" si="31"/>
        <v xml:space="preserve"> </v>
      </c>
      <c r="F342" s="15"/>
      <c r="G342" s="13"/>
      <c r="H342" s="21"/>
      <c r="I342" s="16" t="str">
        <f t="shared" si="32"/>
        <v xml:space="preserve"> </v>
      </c>
      <c r="J342" s="17"/>
      <c r="K342" s="17"/>
      <c r="L342" s="92"/>
      <c r="M342" s="19"/>
      <c r="N342" s="25"/>
      <c r="O342" s="103" t="str">
        <f t="shared" si="35"/>
        <v xml:space="preserve"> </v>
      </c>
      <c r="P342" s="19" t="s">
        <v>316</v>
      </c>
      <c r="Q342" s="159" t="str">
        <f t="shared" si="33"/>
        <v xml:space="preserve"> </v>
      </c>
      <c r="R342" s="218" t="str">
        <f t="shared" si="34"/>
        <v xml:space="preserve"> </v>
      </c>
      <c r="S342" s="26"/>
    </row>
    <row r="343" spans="1:19">
      <c r="A343" s="12"/>
      <c r="B343" s="13">
        <v>335</v>
      </c>
      <c r="C343" s="23"/>
      <c r="D343" s="24" t="str">
        <f t="shared" si="30"/>
        <v xml:space="preserve"> </v>
      </c>
      <c r="E343" s="14" t="str">
        <f t="shared" si="31"/>
        <v xml:space="preserve"> </v>
      </c>
      <c r="F343" s="15"/>
      <c r="G343" s="13"/>
      <c r="H343" s="21"/>
      <c r="I343" s="16" t="str">
        <f t="shared" si="32"/>
        <v xml:space="preserve"> </v>
      </c>
      <c r="J343" s="17"/>
      <c r="K343" s="17"/>
      <c r="L343" s="92"/>
      <c r="M343" s="19"/>
      <c r="N343" s="25"/>
      <c r="O343" s="103" t="str">
        <f t="shared" si="35"/>
        <v xml:space="preserve"> </v>
      </c>
      <c r="P343" s="19" t="s">
        <v>316</v>
      </c>
      <c r="Q343" s="159" t="str">
        <f t="shared" si="33"/>
        <v xml:space="preserve"> </v>
      </c>
      <c r="R343" s="218" t="str">
        <f t="shared" si="34"/>
        <v xml:space="preserve"> </v>
      </c>
      <c r="S343" s="26"/>
    </row>
    <row r="344" spans="1:19">
      <c r="A344" s="12"/>
      <c r="B344" s="13">
        <v>336</v>
      </c>
      <c r="C344" s="23"/>
      <c r="D344" s="24" t="str">
        <f t="shared" si="30"/>
        <v xml:space="preserve"> </v>
      </c>
      <c r="E344" s="14" t="str">
        <f t="shared" si="31"/>
        <v xml:space="preserve"> </v>
      </c>
      <c r="F344" s="15"/>
      <c r="G344" s="13"/>
      <c r="H344" s="21"/>
      <c r="I344" s="16" t="str">
        <f t="shared" si="32"/>
        <v xml:space="preserve"> </v>
      </c>
      <c r="J344" s="17"/>
      <c r="K344" s="17"/>
      <c r="L344" s="92"/>
      <c r="M344" s="19"/>
      <c r="N344" s="25"/>
      <c r="O344" s="103" t="str">
        <f t="shared" si="35"/>
        <v xml:space="preserve"> </v>
      </c>
      <c r="P344" s="19" t="s">
        <v>316</v>
      </c>
      <c r="Q344" s="159" t="str">
        <f t="shared" si="33"/>
        <v xml:space="preserve"> </v>
      </c>
      <c r="R344" s="218" t="str">
        <f t="shared" si="34"/>
        <v xml:space="preserve"> </v>
      </c>
      <c r="S344" s="26"/>
    </row>
    <row r="345" spans="1:19">
      <c r="A345" s="12"/>
      <c r="B345" s="13">
        <v>337</v>
      </c>
      <c r="C345" s="23"/>
      <c r="D345" s="24" t="str">
        <f t="shared" si="30"/>
        <v xml:space="preserve"> </v>
      </c>
      <c r="E345" s="14" t="str">
        <f t="shared" si="31"/>
        <v xml:space="preserve"> </v>
      </c>
      <c r="F345" s="15"/>
      <c r="G345" s="13"/>
      <c r="H345" s="21"/>
      <c r="I345" s="16" t="str">
        <f t="shared" si="32"/>
        <v xml:space="preserve"> </v>
      </c>
      <c r="J345" s="17"/>
      <c r="K345" s="17"/>
      <c r="L345" s="92"/>
      <c r="M345" s="19"/>
      <c r="N345" s="25"/>
      <c r="O345" s="103" t="str">
        <f t="shared" si="35"/>
        <v xml:space="preserve"> </v>
      </c>
      <c r="P345" s="19" t="s">
        <v>316</v>
      </c>
      <c r="Q345" s="159" t="str">
        <f t="shared" si="33"/>
        <v xml:space="preserve"> </v>
      </c>
      <c r="R345" s="218" t="str">
        <f t="shared" si="34"/>
        <v xml:space="preserve"> </v>
      </c>
      <c r="S345" s="26"/>
    </row>
    <row r="346" spans="1:19">
      <c r="A346" s="12"/>
      <c r="B346" s="13">
        <v>338</v>
      </c>
      <c r="C346" s="23"/>
      <c r="D346" s="24" t="str">
        <f t="shared" si="30"/>
        <v xml:space="preserve"> </v>
      </c>
      <c r="E346" s="14" t="str">
        <f t="shared" si="31"/>
        <v xml:space="preserve"> </v>
      </c>
      <c r="F346" s="15"/>
      <c r="G346" s="13"/>
      <c r="H346" s="21"/>
      <c r="I346" s="16" t="str">
        <f t="shared" si="32"/>
        <v xml:space="preserve"> </v>
      </c>
      <c r="J346" s="17"/>
      <c r="K346" s="17"/>
      <c r="L346" s="92"/>
      <c r="M346" s="19"/>
      <c r="N346" s="25"/>
      <c r="O346" s="103" t="str">
        <f t="shared" si="35"/>
        <v xml:space="preserve"> </v>
      </c>
      <c r="P346" s="19" t="s">
        <v>316</v>
      </c>
      <c r="Q346" s="159" t="str">
        <f t="shared" si="33"/>
        <v xml:space="preserve"> </v>
      </c>
      <c r="R346" s="218" t="str">
        <f t="shared" si="34"/>
        <v xml:space="preserve"> </v>
      </c>
      <c r="S346" s="26"/>
    </row>
    <row r="347" spans="1:19">
      <c r="A347" s="12"/>
      <c r="B347" s="13">
        <v>339</v>
      </c>
      <c r="C347" s="23"/>
      <c r="D347" s="24" t="str">
        <f t="shared" si="30"/>
        <v xml:space="preserve"> </v>
      </c>
      <c r="E347" s="14" t="str">
        <f t="shared" si="31"/>
        <v xml:space="preserve"> </v>
      </c>
      <c r="F347" s="15"/>
      <c r="G347" s="13"/>
      <c r="H347" s="21"/>
      <c r="I347" s="16" t="str">
        <f t="shared" si="32"/>
        <v xml:space="preserve"> </v>
      </c>
      <c r="J347" s="17"/>
      <c r="K347" s="17"/>
      <c r="L347" s="92"/>
      <c r="M347" s="19"/>
      <c r="N347" s="25"/>
      <c r="O347" s="103" t="str">
        <f t="shared" si="35"/>
        <v xml:space="preserve"> </v>
      </c>
      <c r="P347" s="19" t="s">
        <v>316</v>
      </c>
      <c r="Q347" s="159" t="str">
        <f t="shared" si="33"/>
        <v xml:space="preserve"> </v>
      </c>
      <c r="R347" s="218" t="str">
        <f t="shared" si="34"/>
        <v xml:space="preserve"> </v>
      </c>
      <c r="S347" s="26"/>
    </row>
    <row r="348" spans="1:19">
      <c r="A348" s="12"/>
      <c r="B348" s="13">
        <v>340</v>
      </c>
      <c r="C348" s="23"/>
      <c r="D348" s="24" t="str">
        <f t="shared" si="30"/>
        <v xml:space="preserve"> </v>
      </c>
      <c r="E348" s="14" t="str">
        <f t="shared" si="31"/>
        <v xml:space="preserve"> </v>
      </c>
      <c r="F348" s="15"/>
      <c r="G348" s="13"/>
      <c r="H348" s="21"/>
      <c r="I348" s="16" t="str">
        <f t="shared" si="32"/>
        <v xml:space="preserve"> </v>
      </c>
      <c r="J348" s="17"/>
      <c r="K348" s="17"/>
      <c r="L348" s="92"/>
      <c r="M348" s="19"/>
      <c r="N348" s="25"/>
      <c r="O348" s="103" t="str">
        <f t="shared" si="35"/>
        <v xml:space="preserve"> </v>
      </c>
      <c r="P348" s="19" t="s">
        <v>316</v>
      </c>
      <c r="Q348" s="159" t="str">
        <f t="shared" si="33"/>
        <v xml:space="preserve"> </v>
      </c>
      <c r="R348" s="218" t="str">
        <f t="shared" si="34"/>
        <v xml:space="preserve"> </v>
      </c>
      <c r="S348" s="26"/>
    </row>
    <row r="349" spans="1:19">
      <c r="A349" s="12"/>
      <c r="B349" s="13">
        <v>341</v>
      </c>
      <c r="C349" s="23"/>
      <c r="D349" s="24" t="str">
        <f t="shared" si="30"/>
        <v xml:space="preserve"> </v>
      </c>
      <c r="E349" s="14" t="str">
        <f t="shared" si="31"/>
        <v xml:space="preserve"> </v>
      </c>
      <c r="F349" s="15"/>
      <c r="G349" s="13"/>
      <c r="H349" s="21"/>
      <c r="I349" s="16" t="str">
        <f t="shared" si="32"/>
        <v xml:space="preserve"> </v>
      </c>
      <c r="J349" s="17"/>
      <c r="K349" s="17"/>
      <c r="L349" s="92"/>
      <c r="M349" s="19"/>
      <c r="N349" s="25"/>
      <c r="O349" s="103" t="str">
        <f t="shared" si="35"/>
        <v xml:space="preserve"> </v>
      </c>
      <c r="P349" s="19" t="s">
        <v>316</v>
      </c>
      <c r="Q349" s="159" t="str">
        <f t="shared" si="33"/>
        <v xml:space="preserve"> </v>
      </c>
      <c r="R349" s="218" t="str">
        <f t="shared" si="34"/>
        <v xml:space="preserve"> </v>
      </c>
      <c r="S349" s="26"/>
    </row>
    <row r="350" spans="1:19">
      <c r="A350" s="12"/>
      <c r="B350" s="13">
        <v>342</v>
      </c>
      <c r="C350" s="23"/>
      <c r="D350" s="24" t="str">
        <f t="shared" si="30"/>
        <v xml:space="preserve"> </v>
      </c>
      <c r="E350" s="14" t="str">
        <f t="shared" si="31"/>
        <v xml:space="preserve"> </v>
      </c>
      <c r="F350" s="15"/>
      <c r="G350" s="13"/>
      <c r="H350" s="21"/>
      <c r="I350" s="16" t="str">
        <f t="shared" si="32"/>
        <v xml:space="preserve"> </v>
      </c>
      <c r="J350" s="17"/>
      <c r="K350" s="17"/>
      <c r="L350" s="92"/>
      <c r="M350" s="19"/>
      <c r="N350" s="25"/>
      <c r="O350" s="103" t="str">
        <f t="shared" si="35"/>
        <v xml:space="preserve"> </v>
      </c>
      <c r="P350" s="19" t="s">
        <v>316</v>
      </c>
      <c r="Q350" s="159" t="str">
        <f t="shared" si="33"/>
        <v xml:space="preserve"> </v>
      </c>
      <c r="R350" s="218" t="str">
        <f t="shared" si="34"/>
        <v xml:space="preserve"> </v>
      </c>
      <c r="S350" s="26"/>
    </row>
    <row r="351" spans="1:19">
      <c r="A351" s="12"/>
      <c r="B351" s="13">
        <v>343</v>
      </c>
      <c r="C351" s="23"/>
      <c r="D351" s="24" t="str">
        <f t="shared" si="30"/>
        <v xml:space="preserve"> </v>
      </c>
      <c r="E351" s="14" t="str">
        <f t="shared" si="31"/>
        <v xml:space="preserve"> </v>
      </c>
      <c r="F351" s="15"/>
      <c r="G351" s="13"/>
      <c r="H351" s="21"/>
      <c r="I351" s="16" t="str">
        <f t="shared" si="32"/>
        <v xml:space="preserve"> </v>
      </c>
      <c r="J351" s="17"/>
      <c r="K351" s="17"/>
      <c r="L351" s="92"/>
      <c r="M351" s="28"/>
      <c r="N351" s="29"/>
      <c r="O351" s="103" t="str">
        <f t="shared" si="35"/>
        <v xml:space="preserve"> </v>
      </c>
      <c r="P351" s="19" t="s">
        <v>316</v>
      </c>
      <c r="Q351" s="159" t="str">
        <f t="shared" si="33"/>
        <v xml:space="preserve"> </v>
      </c>
      <c r="R351" s="218" t="str">
        <f t="shared" si="34"/>
        <v xml:space="preserve"> </v>
      </c>
      <c r="S351" s="26"/>
    </row>
    <row r="352" spans="1:19">
      <c r="A352" s="12"/>
      <c r="B352" s="13">
        <v>344</v>
      </c>
      <c r="C352" s="23"/>
      <c r="D352" s="24" t="str">
        <f t="shared" si="30"/>
        <v xml:space="preserve"> </v>
      </c>
      <c r="E352" s="14" t="str">
        <f t="shared" si="31"/>
        <v xml:space="preserve"> </v>
      </c>
      <c r="F352" s="15"/>
      <c r="G352" s="13"/>
      <c r="H352" s="21"/>
      <c r="I352" s="16" t="str">
        <f t="shared" si="32"/>
        <v xml:space="preserve"> </v>
      </c>
      <c r="J352" s="17"/>
      <c r="K352" s="17"/>
      <c r="L352" s="92"/>
      <c r="M352" s="28"/>
      <c r="N352" s="29"/>
      <c r="O352" s="103" t="str">
        <f t="shared" si="35"/>
        <v xml:space="preserve"> </v>
      </c>
      <c r="P352" s="19" t="s">
        <v>316</v>
      </c>
      <c r="Q352" s="159" t="str">
        <f t="shared" si="33"/>
        <v xml:space="preserve"> </v>
      </c>
      <c r="R352" s="218" t="str">
        <f t="shared" si="34"/>
        <v xml:space="preserve"> </v>
      </c>
      <c r="S352" s="26"/>
    </row>
    <row r="353" spans="1:19">
      <c r="A353" s="12"/>
      <c r="B353" s="13">
        <v>345</v>
      </c>
      <c r="C353" s="23"/>
      <c r="D353" s="24" t="str">
        <f t="shared" si="30"/>
        <v xml:space="preserve"> </v>
      </c>
      <c r="E353" s="14" t="str">
        <f t="shared" si="31"/>
        <v xml:space="preserve"> </v>
      </c>
      <c r="F353" s="15"/>
      <c r="G353" s="13"/>
      <c r="H353" s="21"/>
      <c r="I353" s="16" t="str">
        <f t="shared" si="32"/>
        <v xml:space="preserve"> </v>
      </c>
      <c r="J353" s="17"/>
      <c r="K353" s="17"/>
      <c r="L353" s="92"/>
      <c r="M353" s="28"/>
      <c r="N353" s="29"/>
      <c r="O353" s="103" t="str">
        <f t="shared" si="35"/>
        <v xml:space="preserve"> </v>
      </c>
      <c r="P353" s="19" t="s">
        <v>316</v>
      </c>
      <c r="Q353" s="159" t="str">
        <f t="shared" si="33"/>
        <v xml:space="preserve"> </v>
      </c>
      <c r="R353" s="218" t="str">
        <f t="shared" si="34"/>
        <v xml:space="preserve"> </v>
      </c>
      <c r="S353" s="26"/>
    </row>
    <row r="354" spans="1:19">
      <c r="A354" s="12"/>
      <c r="B354" s="13">
        <v>346</v>
      </c>
      <c r="C354" s="23"/>
      <c r="D354" s="24" t="str">
        <f t="shared" si="30"/>
        <v xml:space="preserve"> </v>
      </c>
      <c r="E354" s="14" t="str">
        <f t="shared" si="31"/>
        <v xml:space="preserve"> </v>
      </c>
      <c r="F354" s="15"/>
      <c r="G354" s="13"/>
      <c r="H354" s="21"/>
      <c r="I354" s="16" t="str">
        <f t="shared" si="32"/>
        <v xml:space="preserve"> </v>
      </c>
      <c r="J354" s="17"/>
      <c r="K354" s="17"/>
      <c r="L354" s="92"/>
      <c r="M354" s="28"/>
      <c r="N354" s="29"/>
      <c r="O354" s="103" t="str">
        <f t="shared" si="35"/>
        <v xml:space="preserve"> </v>
      </c>
      <c r="P354" s="19" t="s">
        <v>316</v>
      </c>
      <c r="Q354" s="159" t="str">
        <f t="shared" si="33"/>
        <v xml:space="preserve"> </v>
      </c>
      <c r="R354" s="218" t="str">
        <f t="shared" si="34"/>
        <v xml:space="preserve"> </v>
      </c>
      <c r="S354" s="26"/>
    </row>
    <row r="355" spans="1:19">
      <c r="A355" s="12"/>
      <c r="B355" s="13">
        <v>347</v>
      </c>
      <c r="C355" s="23"/>
      <c r="D355" s="24" t="str">
        <f t="shared" si="30"/>
        <v xml:space="preserve"> </v>
      </c>
      <c r="E355" s="14" t="str">
        <f t="shared" si="31"/>
        <v xml:space="preserve"> </v>
      </c>
      <c r="F355" s="15"/>
      <c r="G355" s="13"/>
      <c r="H355" s="21"/>
      <c r="I355" s="16" t="str">
        <f t="shared" si="32"/>
        <v xml:space="preserve"> </v>
      </c>
      <c r="J355" s="17"/>
      <c r="K355" s="17"/>
      <c r="L355" s="92"/>
      <c r="M355" s="28"/>
      <c r="N355" s="29"/>
      <c r="O355" s="103" t="str">
        <f t="shared" si="35"/>
        <v xml:space="preserve"> </v>
      </c>
      <c r="P355" s="19" t="s">
        <v>316</v>
      </c>
      <c r="Q355" s="159" t="str">
        <f t="shared" si="33"/>
        <v xml:space="preserve"> </v>
      </c>
      <c r="R355" s="218" t="str">
        <f t="shared" si="34"/>
        <v xml:space="preserve"> </v>
      </c>
      <c r="S355" s="26"/>
    </row>
    <row r="356" spans="1:19">
      <c r="A356" s="12"/>
      <c r="B356" s="13">
        <v>348</v>
      </c>
      <c r="C356" s="23"/>
      <c r="D356" s="24" t="str">
        <f t="shared" si="30"/>
        <v xml:space="preserve"> </v>
      </c>
      <c r="E356" s="14" t="str">
        <f t="shared" si="31"/>
        <v xml:space="preserve"> </v>
      </c>
      <c r="F356" s="15"/>
      <c r="G356" s="13"/>
      <c r="H356" s="21"/>
      <c r="I356" s="16" t="str">
        <f t="shared" si="32"/>
        <v xml:space="preserve"> </v>
      </c>
      <c r="J356" s="17"/>
      <c r="K356" s="17"/>
      <c r="L356" s="92"/>
      <c r="M356" s="19"/>
      <c r="N356" s="25"/>
      <c r="O356" s="103" t="str">
        <f t="shared" si="35"/>
        <v xml:space="preserve"> </v>
      </c>
      <c r="P356" s="19" t="s">
        <v>316</v>
      </c>
      <c r="Q356" s="159" t="str">
        <f t="shared" si="33"/>
        <v xml:space="preserve"> </v>
      </c>
      <c r="R356" s="218" t="str">
        <f t="shared" si="34"/>
        <v xml:space="preserve"> </v>
      </c>
      <c r="S356" s="26"/>
    </row>
    <row r="357" spans="1:19">
      <c r="A357" s="12"/>
      <c r="B357" s="13">
        <v>349</v>
      </c>
      <c r="C357" s="23"/>
      <c r="D357" s="24" t="str">
        <f t="shared" si="30"/>
        <v xml:space="preserve"> </v>
      </c>
      <c r="E357" s="14" t="str">
        <f t="shared" si="31"/>
        <v xml:space="preserve"> </v>
      </c>
      <c r="F357" s="15"/>
      <c r="G357" s="13"/>
      <c r="H357" s="21"/>
      <c r="I357" s="16" t="str">
        <f t="shared" si="32"/>
        <v xml:space="preserve"> </v>
      </c>
      <c r="J357" s="17"/>
      <c r="K357" s="17"/>
      <c r="L357" s="92"/>
      <c r="M357" s="19"/>
      <c r="N357" s="25"/>
      <c r="O357" s="103" t="str">
        <f t="shared" si="35"/>
        <v xml:space="preserve"> </v>
      </c>
      <c r="P357" s="19" t="s">
        <v>316</v>
      </c>
      <c r="Q357" s="159" t="str">
        <f t="shared" si="33"/>
        <v xml:space="preserve"> </v>
      </c>
      <c r="R357" s="218" t="str">
        <f t="shared" si="34"/>
        <v xml:space="preserve"> </v>
      </c>
      <c r="S357" s="26"/>
    </row>
    <row r="358" spans="1:19">
      <c r="A358" s="12"/>
      <c r="B358" s="13">
        <v>350</v>
      </c>
      <c r="C358" s="23"/>
      <c r="D358" s="24" t="str">
        <f t="shared" si="30"/>
        <v xml:space="preserve"> </v>
      </c>
      <c r="E358" s="14" t="str">
        <f t="shared" si="31"/>
        <v xml:space="preserve"> </v>
      </c>
      <c r="F358" s="15"/>
      <c r="G358" s="13"/>
      <c r="H358" s="21"/>
      <c r="I358" s="16" t="str">
        <f t="shared" si="32"/>
        <v xml:space="preserve"> </v>
      </c>
      <c r="J358" s="17"/>
      <c r="K358" s="17"/>
      <c r="L358" s="92"/>
      <c r="M358" s="19"/>
      <c r="N358" s="25"/>
      <c r="O358" s="103" t="str">
        <f t="shared" si="35"/>
        <v xml:space="preserve"> </v>
      </c>
      <c r="P358" s="19" t="s">
        <v>316</v>
      </c>
      <c r="Q358" s="159" t="str">
        <f t="shared" si="33"/>
        <v xml:space="preserve"> </v>
      </c>
      <c r="R358" s="218" t="str">
        <f t="shared" si="34"/>
        <v xml:space="preserve"> </v>
      </c>
      <c r="S358" s="26"/>
    </row>
    <row r="359" spans="1:19">
      <c r="A359" s="12"/>
      <c r="B359" s="13">
        <v>351</v>
      </c>
      <c r="C359" s="23"/>
      <c r="D359" s="24" t="str">
        <f t="shared" si="30"/>
        <v xml:space="preserve"> </v>
      </c>
      <c r="E359" s="14" t="str">
        <f t="shared" si="31"/>
        <v xml:space="preserve"> </v>
      </c>
      <c r="F359" s="15"/>
      <c r="G359" s="13"/>
      <c r="H359" s="21"/>
      <c r="I359" s="16" t="str">
        <f t="shared" si="32"/>
        <v xml:space="preserve"> </v>
      </c>
      <c r="J359" s="17"/>
      <c r="K359" s="17"/>
      <c r="L359" s="92"/>
      <c r="M359" s="19"/>
      <c r="N359" s="25"/>
      <c r="O359" s="103" t="str">
        <f t="shared" si="35"/>
        <v xml:space="preserve"> </v>
      </c>
      <c r="P359" s="19" t="s">
        <v>316</v>
      </c>
      <c r="Q359" s="159" t="str">
        <f t="shared" si="33"/>
        <v xml:space="preserve"> </v>
      </c>
      <c r="R359" s="218" t="str">
        <f t="shared" si="34"/>
        <v xml:space="preserve"> </v>
      </c>
      <c r="S359" s="26"/>
    </row>
    <row r="360" spans="1:19">
      <c r="A360" s="12"/>
      <c r="B360" s="13">
        <v>352</v>
      </c>
      <c r="C360" s="23"/>
      <c r="D360" s="24" t="str">
        <f t="shared" si="30"/>
        <v xml:space="preserve"> </v>
      </c>
      <c r="E360" s="14" t="str">
        <f t="shared" si="31"/>
        <v xml:space="preserve"> </v>
      </c>
      <c r="F360" s="15"/>
      <c r="G360" s="13"/>
      <c r="H360" s="21"/>
      <c r="I360" s="16" t="str">
        <f t="shared" si="32"/>
        <v xml:space="preserve"> </v>
      </c>
      <c r="J360" s="17"/>
      <c r="K360" s="17"/>
      <c r="L360" s="92"/>
      <c r="M360" s="19"/>
      <c r="N360" s="25"/>
      <c r="O360" s="103" t="str">
        <f t="shared" si="35"/>
        <v xml:space="preserve"> </v>
      </c>
      <c r="P360" s="19" t="s">
        <v>316</v>
      </c>
      <c r="Q360" s="159" t="str">
        <f t="shared" si="33"/>
        <v xml:space="preserve"> </v>
      </c>
      <c r="R360" s="218" t="str">
        <f t="shared" si="34"/>
        <v xml:space="preserve"> </v>
      </c>
      <c r="S360" s="26"/>
    </row>
    <row r="361" spans="1:19">
      <c r="A361" s="12"/>
      <c r="B361" s="13">
        <v>353</v>
      </c>
      <c r="C361" s="23"/>
      <c r="D361" s="24" t="str">
        <f t="shared" si="30"/>
        <v xml:space="preserve"> </v>
      </c>
      <c r="E361" s="14" t="str">
        <f t="shared" si="31"/>
        <v xml:space="preserve"> </v>
      </c>
      <c r="F361" s="15"/>
      <c r="G361" s="13"/>
      <c r="H361" s="21"/>
      <c r="I361" s="16" t="str">
        <f t="shared" si="32"/>
        <v xml:space="preserve"> </v>
      </c>
      <c r="J361" s="17"/>
      <c r="K361" s="17"/>
      <c r="L361" s="92"/>
      <c r="M361" s="19"/>
      <c r="N361" s="25"/>
      <c r="O361" s="103" t="str">
        <f t="shared" si="35"/>
        <v xml:space="preserve"> </v>
      </c>
      <c r="P361" s="19" t="s">
        <v>316</v>
      </c>
      <c r="Q361" s="159" t="str">
        <f t="shared" si="33"/>
        <v xml:space="preserve"> </v>
      </c>
      <c r="R361" s="218" t="str">
        <f t="shared" si="34"/>
        <v xml:space="preserve"> </v>
      </c>
      <c r="S361" s="26"/>
    </row>
    <row r="362" spans="1:19">
      <c r="A362" s="12"/>
      <c r="B362" s="13">
        <v>354</v>
      </c>
      <c r="C362" s="23"/>
      <c r="D362" s="24" t="str">
        <f t="shared" si="30"/>
        <v xml:space="preserve"> </v>
      </c>
      <c r="E362" s="14" t="str">
        <f t="shared" si="31"/>
        <v xml:space="preserve"> </v>
      </c>
      <c r="F362" s="15"/>
      <c r="G362" s="13"/>
      <c r="H362" s="21"/>
      <c r="I362" s="16" t="str">
        <f t="shared" si="32"/>
        <v xml:space="preserve"> </v>
      </c>
      <c r="J362" s="17"/>
      <c r="K362" s="17"/>
      <c r="L362" s="92"/>
      <c r="M362" s="19"/>
      <c r="N362" s="25"/>
      <c r="O362" s="103" t="str">
        <f t="shared" si="35"/>
        <v xml:space="preserve"> </v>
      </c>
      <c r="P362" s="19" t="s">
        <v>316</v>
      </c>
      <c r="Q362" s="159" t="str">
        <f t="shared" si="33"/>
        <v xml:space="preserve"> </v>
      </c>
      <c r="R362" s="218" t="str">
        <f t="shared" si="34"/>
        <v xml:space="preserve"> </v>
      </c>
      <c r="S362" s="26"/>
    </row>
    <row r="363" spans="1:19">
      <c r="A363" s="12"/>
      <c r="B363" s="13">
        <v>355</v>
      </c>
      <c r="C363" s="23"/>
      <c r="D363" s="24" t="str">
        <f t="shared" si="30"/>
        <v xml:space="preserve"> </v>
      </c>
      <c r="E363" s="14" t="str">
        <f t="shared" si="31"/>
        <v xml:space="preserve"> </v>
      </c>
      <c r="F363" s="15"/>
      <c r="G363" s="13"/>
      <c r="H363" s="21"/>
      <c r="I363" s="16" t="str">
        <f t="shared" si="32"/>
        <v xml:space="preserve"> </v>
      </c>
      <c r="J363" s="17"/>
      <c r="K363" s="17"/>
      <c r="L363" s="92"/>
      <c r="M363" s="19"/>
      <c r="N363" s="25"/>
      <c r="O363" s="103" t="str">
        <f t="shared" si="35"/>
        <v xml:space="preserve"> </v>
      </c>
      <c r="P363" s="19" t="s">
        <v>316</v>
      </c>
      <c r="Q363" s="159" t="str">
        <f t="shared" si="33"/>
        <v xml:space="preserve"> </v>
      </c>
      <c r="R363" s="218" t="str">
        <f t="shared" si="34"/>
        <v xml:space="preserve"> </v>
      </c>
      <c r="S363" s="26"/>
    </row>
    <row r="364" spans="1:19">
      <c r="A364" s="12"/>
      <c r="B364" s="13">
        <v>356</v>
      </c>
      <c r="C364" s="23"/>
      <c r="D364" s="24" t="str">
        <f t="shared" si="30"/>
        <v xml:space="preserve"> </v>
      </c>
      <c r="E364" s="14" t="str">
        <f t="shared" si="31"/>
        <v xml:space="preserve"> </v>
      </c>
      <c r="F364" s="15"/>
      <c r="G364" s="13"/>
      <c r="H364" s="21"/>
      <c r="I364" s="16" t="str">
        <f t="shared" si="32"/>
        <v xml:space="preserve"> </v>
      </c>
      <c r="J364" s="17"/>
      <c r="K364" s="17"/>
      <c r="L364" s="92"/>
      <c r="M364" s="19"/>
      <c r="N364" s="25"/>
      <c r="O364" s="103" t="str">
        <f t="shared" si="35"/>
        <v xml:space="preserve"> </v>
      </c>
      <c r="P364" s="19" t="s">
        <v>316</v>
      </c>
      <c r="Q364" s="159" t="str">
        <f t="shared" si="33"/>
        <v xml:space="preserve"> </v>
      </c>
      <c r="R364" s="218" t="str">
        <f t="shared" si="34"/>
        <v xml:space="preserve"> </v>
      </c>
      <c r="S364" s="26"/>
    </row>
    <row r="365" spans="1:19">
      <c r="A365" s="12"/>
      <c r="B365" s="13">
        <v>357</v>
      </c>
      <c r="C365" s="23"/>
      <c r="D365" s="24" t="str">
        <f t="shared" si="30"/>
        <v xml:space="preserve"> </v>
      </c>
      <c r="E365" s="14" t="str">
        <f t="shared" si="31"/>
        <v xml:space="preserve"> </v>
      </c>
      <c r="F365" s="15"/>
      <c r="G365" s="13"/>
      <c r="H365" s="21"/>
      <c r="I365" s="16" t="str">
        <f t="shared" si="32"/>
        <v xml:space="preserve"> </v>
      </c>
      <c r="J365" s="17"/>
      <c r="K365" s="17"/>
      <c r="L365" s="92"/>
      <c r="M365" s="19"/>
      <c r="N365" s="25"/>
      <c r="O365" s="103" t="str">
        <f t="shared" si="35"/>
        <v xml:space="preserve"> </v>
      </c>
      <c r="P365" s="19" t="s">
        <v>316</v>
      </c>
      <c r="Q365" s="159" t="str">
        <f t="shared" si="33"/>
        <v xml:space="preserve"> </v>
      </c>
      <c r="R365" s="218" t="str">
        <f t="shared" si="34"/>
        <v xml:space="preserve"> </v>
      </c>
      <c r="S365" s="26"/>
    </row>
    <row r="366" spans="1:19">
      <c r="A366" s="12"/>
      <c r="B366" s="13">
        <v>358</v>
      </c>
      <c r="C366" s="23"/>
      <c r="D366" s="24" t="str">
        <f t="shared" si="30"/>
        <v xml:space="preserve"> </v>
      </c>
      <c r="E366" s="14" t="str">
        <f t="shared" si="31"/>
        <v xml:space="preserve"> </v>
      </c>
      <c r="F366" s="15"/>
      <c r="G366" s="13"/>
      <c r="H366" s="21"/>
      <c r="I366" s="16" t="str">
        <f t="shared" si="32"/>
        <v xml:space="preserve"> </v>
      </c>
      <c r="J366" s="17"/>
      <c r="K366" s="17"/>
      <c r="L366" s="92"/>
      <c r="M366" s="19"/>
      <c r="N366" s="25"/>
      <c r="O366" s="103" t="str">
        <f t="shared" si="35"/>
        <v xml:space="preserve"> </v>
      </c>
      <c r="P366" s="19" t="s">
        <v>316</v>
      </c>
      <c r="Q366" s="159" t="str">
        <f t="shared" si="33"/>
        <v xml:space="preserve"> </v>
      </c>
      <c r="R366" s="218" t="str">
        <f t="shared" si="34"/>
        <v xml:space="preserve"> </v>
      </c>
      <c r="S366" s="26"/>
    </row>
    <row r="367" spans="1:19">
      <c r="A367" s="12"/>
      <c r="B367" s="13">
        <v>359</v>
      </c>
      <c r="C367" s="23"/>
      <c r="D367" s="24" t="str">
        <f t="shared" si="30"/>
        <v xml:space="preserve"> </v>
      </c>
      <c r="E367" s="14" t="str">
        <f t="shared" si="31"/>
        <v xml:space="preserve"> </v>
      </c>
      <c r="F367" s="15"/>
      <c r="G367" s="13"/>
      <c r="H367" s="21"/>
      <c r="I367" s="16" t="str">
        <f t="shared" si="32"/>
        <v xml:space="preserve"> </v>
      </c>
      <c r="J367" s="17"/>
      <c r="K367" s="17"/>
      <c r="L367" s="92"/>
      <c r="M367" s="19"/>
      <c r="N367" s="25"/>
      <c r="O367" s="103" t="str">
        <f t="shared" si="35"/>
        <v xml:space="preserve"> </v>
      </c>
      <c r="P367" s="19" t="s">
        <v>316</v>
      </c>
      <c r="Q367" s="159" t="str">
        <f t="shared" si="33"/>
        <v xml:space="preserve"> </v>
      </c>
      <c r="R367" s="218" t="str">
        <f t="shared" si="34"/>
        <v xml:space="preserve"> </v>
      </c>
      <c r="S367" s="26"/>
    </row>
    <row r="368" spans="1:19">
      <c r="A368" s="12"/>
      <c r="B368" s="13">
        <v>360</v>
      </c>
      <c r="C368" s="23"/>
      <c r="D368" s="24" t="str">
        <f t="shared" si="30"/>
        <v xml:space="preserve"> </v>
      </c>
      <c r="E368" s="14" t="str">
        <f t="shared" si="31"/>
        <v xml:space="preserve"> </v>
      </c>
      <c r="F368" s="15"/>
      <c r="G368" s="13"/>
      <c r="H368" s="21"/>
      <c r="I368" s="16" t="str">
        <f t="shared" si="32"/>
        <v xml:space="preserve"> </v>
      </c>
      <c r="J368" s="17"/>
      <c r="K368" s="17"/>
      <c r="L368" s="92"/>
      <c r="M368" s="19"/>
      <c r="N368" s="25"/>
      <c r="O368" s="103" t="str">
        <f t="shared" si="35"/>
        <v xml:space="preserve"> </v>
      </c>
      <c r="P368" s="19" t="s">
        <v>316</v>
      </c>
      <c r="Q368" s="159" t="str">
        <f t="shared" si="33"/>
        <v xml:space="preserve"> </v>
      </c>
      <c r="R368" s="218" t="str">
        <f t="shared" si="34"/>
        <v xml:space="preserve"> </v>
      </c>
      <c r="S368" s="26"/>
    </row>
    <row r="369" spans="1:19">
      <c r="A369" s="12"/>
      <c r="B369" s="13">
        <v>361</v>
      </c>
      <c r="C369" s="23"/>
      <c r="D369" s="24" t="str">
        <f t="shared" si="30"/>
        <v xml:space="preserve"> </v>
      </c>
      <c r="E369" s="14" t="str">
        <f t="shared" si="31"/>
        <v xml:space="preserve"> </v>
      </c>
      <c r="F369" s="15"/>
      <c r="G369" s="13"/>
      <c r="H369" s="21"/>
      <c r="I369" s="16" t="str">
        <f t="shared" si="32"/>
        <v xml:space="preserve"> </v>
      </c>
      <c r="J369" s="17"/>
      <c r="K369" s="17"/>
      <c r="L369" s="92"/>
      <c r="M369" s="19"/>
      <c r="N369" s="25"/>
      <c r="O369" s="103" t="str">
        <f t="shared" si="35"/>
        <v xml:space="preserve"> </v>
      </c>
      <c r="P369" s="19" t="s">
        <v>316</v>
      </c>
      <c r="Q369" s="159" t="str">
        <f t="shared" si="33"/>
        <v xml:space="preserve"> </v>
      </c>
      <c r="R369" s="218" t="str">
        <f t="shared" si="34"/>
        <v xml:space="preserve"> </v>
      </c>
      <c r="S369" s="26"/>
    </row>
    <row r="370" spans="1:19">
      <c r="A370" s="12"/>
      <c r="B370" s="13">
        <v>362</v>
      </c>
      <c r="C370" s="23"/>
      <c r="D370" s="24" t="str">
        <f t="shared" si="30"/>
        <v xml:space="preserve"> </v>
      </c>
      <c r="E370" s="14" t="str">
        <f t="shared" si="31"/>
        <v xml:space="preserve"> </v>
      </c>
      <c r="F370" s="15"/>
      <c r="G370" s="13"/>
      <c r="H370" s="21"/>
      <c r="I370" s="16" t="str">
        <f t="shared" si="32"/>
        <v xml:space="preserve"> </v>
      </c>
      <c r="J370" s="17"/>
      <c r="K370" s="17"/>
      <c r="L370" s="92"/>
      <c r="M370" s="19"/>
      <c r="N370" s="25"/>
      <c r="O370" s="103" t="str">
        <f t="shared" si="35"/>
        <v xml:space="preserve"> </v>
      </c>
      <c r="P370" s="19" t="s">
        <v>316</v>
      </c>
      <c r="Q370" s="159" t="str">
        <f t="shared" si="33"/>
        <v xml:space="preserve"> </v>
      </c>
      <c r="R370" s="218" t="str">
        <f t="shared" si="34"/>
        <v xml:space="preserve"> </v>
      </c>
      <c r="S370" s="26"/>
    </row>
    <row r="371" spans="1:19">
      <c r="A371" s="12"/>
      <c r="B371" s="13">
        <v>363</v>
      </c>
      <c r="C371" s="23"/>
      <c r="D371" s="24" t="str">
        <f t="shared" si="30"/>
        <v xml:space="preserve"> </v>
      </c>
      <c r="E371" s="14" t="str">
        <f t="shared" si="31"/>
        <v xml:space="preserve"> </v>
      </c>
      <c r="F371" s="15"/>
      <c r="G371" s="13"/>
      <c r="H371" s="21"/>
      <c r="I371" s="16" t="str">
        <f t="shared" si="32"/>
        <v xml:space="preserve"> </v>
      </c>
      <c r="J371" s="17"/>
      <c r="K371" s="17"/>
      <c r="L371" s="92"/>
      <c r="M371" s="19"/>
      <c r="N371" s="25"/>
      <c r="O371" s="103" t="str">
        <f t="shared" si="35"/>
        <v xml:space="preserve"> </v>
      </c>
      <c r="P371" s="19" t="s">
        <v>316</v>
      </c>
      <c r="Q371" s="159" t="str">
        <f t="shared" si="33"/>
        <v xml:space="preserve"> </v>
      </c>
      <c r="R371" s="218" t="str">
        <f t="shared" si="34"/>
        <v xml:space="preserve"> </v>
      </c>
      <c r="S371" s="26"/>
    </row>
    <row r="372" spans="1:19">
      <c r="A372" s="12"/>
      <c r="B372" s="13">
        <v>364</v>
      </c>
      <c r="C372" s="23"/>
      <c r="D372" s="24" t="str">
        <f t="shared" si="30"/>
        <v xml:space="preserve"> </v>
      </c>
      <c r="E372" s="14" t="str">
        <f t="shared" si="31"/>
        <v xml:space="preserve"> </v>
      </c>
      <c r="F372" s="15"/>
      <c r="G372" s="13"/>
      <c r="H372" s="21"/>
      <c r="I372" s="16" t="str">
        <f t="shared" si="32"/>
        <v xml:space="preserve"> </v>
      </c>
      <c r="J372" s="17"/>
      <c r="K372" s="17"/>
      <c r="L372" s="92"/>
      <c r="M372" s="19"/>
      <c r="N372" s="25"/>
      <c r="O372" s="103" t="str">
        <f t="shared" si="35"/>
        <v xml:space="preserve"> </v>
      </c>
      <c r="P372" s="19" t="s">
        <v>316</v>
      </c>
      <c r="Q372" s="159" t="str">
        <f t="shared" si="33"/>
        <v xml:space="preserve"> </v>
      </c>
      <c r="R372" s="218" t="str">
        <f t="shared" si="34"/>
        <v xml:space="preserve"> </v>
      </c>
      <c r="S372" s="26"/>
    </row>
    <row r="373" spans="1:19">
      <c r="A373" s="12"/>
      <c r="B373" s="13">
        <v>365</v>
      </c>
      <c r="C373" s="23"/>
      <c r="D373" s="24" t="str">
        <f t="shared" si="30"/>
        <v xml:space="preserve"> </v>
      </c>
      <c r="E373" s="14" t="str">
        <f t="shared" si="31"/>
        <v xml:space="preserve"> </v>
      </c>
      <c r="F373" s="15"/>
      <c r="G373" s="13"/>
      <c r="H373" s="21"/>
      <c r="I373" s="16" t="str">
        <f t="shared" si="32"/>
        <v xml:space="preserve"> </v>
      </c>
      <c r="J373" s="17"/>
      <c r="K373" s="17"/>
      <c r="L373" s="92"/>
      <c r="M373" s="19"/>
      <c r="N373" s="25"/>
      <c r="O373" s="103" t="str">
        <f t="shared" si="35"/>
        <v xml:space="preserve"> </v>
      </c>
      <c r="P373" s="19" t="s">
        <v>316</v>
      </c>
      <c r="Q373" s="159" t="str">
        <f t="shared" si="33"/>
        <v xml:space="preserve"> </v>
      </c>
      <c r="R373" s="218" t="str">
        <f t="shared" si="34"/>
        <v xml:space="preserve"> </v>
      </c>
      <c r="S373" s="26"/>
    </row>
    <row r="374" spans="1:19">
      <c r="A374" s="12"/>
      <c r="B374" s="13">
        <v>366</v>
      </c>
      <c r="C374" s="23"/>
      <c r="D374" s="24" t="str">
        <f t="shared" si="30"/>
        <v xml:space="preserve"> </v>
      </c>
      <c r="E374" s="14" t="str">
        <f t="shared" si="31"/>
        <v xml:space="preserve"> </v>
      </c>
      <c r="F374" s="15"/>
      <c r="G374" s="13"/>
      <c r="H374" s="21"/>
      <c r="I374" s="16" t="str">
        <f t="shared" si="32"/>
        <v xml:space="preserve"> </v>
      </c>
      <c r="J374" s="17"/>
      <c r="K374" s="17"/>
      <c r="L374" s="92"/>
      <c r="M374" s="19"/>
      <c r="N374" s="25"/>
      <c r="O374" s="103" t="str">
        <f t="shared" si="35"/>
        <v xml:space="preserve"> </v>
      </c>
      <c r="P374" s="19" t="s">
        <v>316</v>
      </c>
      <c r="Q374" s="159" t="str">
        <f t="shared" si="33"/>
        <v xml:space="preserve"> </v>
      </c>
      <c r="R374" s="218" t="str">
        <f t="shared" si="34"/>
        <v xml:space="preserve"> </v>
      </c>
      <c r="S374" s="26"/>
    </row>
    <row r="375" spans="1:19">
      <c r="A375" s="12"/>
      <c r="B375" s="13">
        <v>367</v>
      </c>
      <c r="C375" s="23"/>
      <c r="D375" s="24" t="str">
        <f t="shared" si="30"/>
        <v xml:space="preserve"> </v>
      </c>
      <c r="E375" s="14" t="str">
        <f t="shared" si="31"/>
        <v xml:space="preserve"> </v>
      </c>
      <c r="F375" s="15"/>
      <c r="G375" s="13"/>
      <c r="H375" s="21"/>
      <c r="I375" s="16" t="str">
        <f t="shared" si="32"/>
        <v xml:space="preserve"> </v>
      </c>
      <c r="J375" s="17"/>
      <c r="K375" s="17"/>
      <c r="L375" s="92"/>
      <c r="M375" s="19"/>
      <c r="N375" s="25"/>
      <c r="O375" s="103" t="str">
        <f t="shared" si="35"/>
        <v xml:space="preserve"> </v>
      </c>
      <c r="P375" s="19" t="s">
        <v>316</v>
      </c>
      <c r="Q375" s="159" t="str">
        <f t="shared" si="33"/>
        <v xml:space="preserve"> </v>
      </c>
      <c r="R375" s="218" t="str">
        <f t="shared" si="34"/>
        <v xml:space="preserve"> </v>
      </c>
      <c r="S375" s="26"/>
    </row>
    <row r="376" spans="1:19">
      <c r="A376" s="12"/>
      <c r="B376" s="13">
        <v>368</v>
      </c>
      <c r="C376" s="23"/>
      <c r="D376" s="24" t="str">
        <f t="shared" si="30"/>
        <v xml:space="preserve"> </v>
      </c>
      <c r="E376" s="14" t="str">
        <f t="shared" si="31"/>
        <v xml:space="preserve"> </v>
      </c>
      <c r="F376" s="15"/>
      <c r="G376" s="13"/>
      <c r="H376" s="21"/>
      <c r="I376" s="16" t="str">
        <f t="shared" si="32"/>
        <v xml:space="preserve"> </v>
      </c>
      <c r="J376" s="17"/>
      <c r="K376" s="17"/>
      <c r="L376" s="92"/>
      <c r="M376" s="19"/>
      <c r="N376" s="25"/>
      <c r="O376" s="103" t="str">
        <f t="shared" si="35"/>
        <v xml:space="preserve"> </v>
      </c>
      <c r="P376" s="19" t="s">
        <v>316</v>
      </c>
      <c r="Q376" s="159" t="str">
        <f t="shared" si="33"/>
        <v xml:space="preserve"> </v>
      </c>
      <c r="R376" s="218" t="str">
        <f t="shared" si="34"/>
        <v xml:space="preserve"> </v>
      </c>
      <c r="S376" s="26"/>
    </row>
    <row r="377" spans="1:19">
      <c r="A377" s="12"/>
      <c r="B377" s="13">
        <v>369</v>
      </c>
      <c r="C377" s="23"/>
      <c r="D377" s="24" t="str">
        <f t="shared" si="30"/>
        <v xml:space="preserve"> </v>
      </c>
      <c r="E377" s="14" t="str">
        <f t="shared" si="31"/>
        <v xml:space="preserve"> </v>
      </c>
      <c r="F377" s="15"/>
      <c r="G377" s="13"/>
      <c r="H377" s="21"/>
      <c r="I377" s="16" t="str">
        <f t="shared" si="32"/>
        <v xml:space="preserve"> </v>
      </c>
      <c r="J377" s="17"/>
      <c r="K377" s="17"/>
      <c r="L377" s="92"/>
      <c r="M377" s="19"/>
      <c r="N377" s="25"/>
      <c r="O377" s="103" t="str">
        <f t="shared" si="35"/>
        <v xml:space="preserve"> </v>
      </c>
      <c r="P377" s="19" t="s">
        <v>316</v>
      </c>
      <c r="Q377" s="159" t="str">
        <f t="shared" si="33"/>
        <v xml:space="preserve"> </v>
      </c>
      <c r="R377" s="218" t="str">
        <f t="shared" si="34"/>
        <v xml:space="preserve"> </v>
      </c>
      <c r="S377" s="26"/>
    </row>
    <row r="378" spans="1:19">
      <c r="A378" s="12"/>
      <c r="B378" s="13">
        <v>370</v>
      </c>
      <c r="C378" s="23"/>
      <c r="D378" s="24" t="str">
        <f t="shared" si="30"/>
        <v xml:space="preserve"> </v>
      </c>
      <c r="E378" s="14" t="str">
        <f t="shared" si="31"/>
        <v xml:space="preserve"> </v>
      </c>
      <c r="F378" s="15"/>
      <c r="G378" s="13"/>
      <c r="H378" s="21"/>
      <c r="I378" s="16" t="str">
        <f t="shared" si="32"/>
        <v xml:space="preserve"> </v>
      </c>
      <c r="J378" s="17"/>
      <c r="K378" s="17"/>
      <c r="L378" s="92"/>
      <c r="M378" s="19"/>
      <c r="N378" s="25"/>
      <c r="O378" s="103" t="str">
        <f t="shared" si="35"/>
        <v xml:space="preserve"> </v>
      </c>
      <c r="P378" s="19" t="s">
        <v>316</v>
      </c>
      <c r="Q378" s="159" t="str">
        <f t="shared" si="33"/>
        <v xml:space="preserve"> </v>
      </c>
      <c r="R378" s="218" t="str">
        <f t="shared" si="34"/>
        <v xml:space="preserve"> </v>
      </c>
      <c r="S378" s="26"/>
    </row>
    <row r="379" spans="1:19">
      <c r="A379" s="12"/>
      <c r="B379" s="13">
        <v>371</v>
      </c>
      <c r="C379" s="23"/>
      <c r="D379" s="24" t="str">
        <f t="shared" si="30"/>
        <v xml:space="preserve"> </v>
      </c>
      <c r="E379" s="14" t="str">
        <f t="shared" si="31"/>
        <v xml:space="preserve"> </v>
      </c>
      <c r="F379" s="15"/>
      <c r="G379" s="13"/>
      <c r="H379" s="21"/>
      <c r="I379" s="16" t="str">
        <f t="shared" si="32"/>
        <v xml:space="preserve"> </v>
      </c>
      <c r="J379" s="17"/>
      <c r="K379" s="17"/>
      <c r="L379" s="92"/>
      <c r="M379" s="19"/>
      <c r="N379" s="25"/>
      <c r="O379" s="103" t="str">
        <f t="shared" si="35"/>
        <v xml:space="preserve"> </v>
      </c>
      <c r="P379" s="19" t="s">
        <v>316</v>
      </c>
      <c r="Q379" s="159" t="str">
        <f t="shared" si="33"/>
        <v xml:space="preserve"> </v>
      </c>
      <c r="R379" s="218" t="str">
        <f t="shared" si="34"/>
        <v xml:space="preserve"> </v>
      </c>
      <c r="S379" s="26"/>
    </row>
    <row r="380" spans="1:19">
      <c r="A380" s="12"/>
      <c r="B380" s="13">
        <v>372</v>
      </c>
      <c r="C380" s="23"/>
      <c r="D380" s="24" t="str">
        <f t="shared" si="30"/>
        <v xml:space="preserve"> </v>
      </c>
      <c r="E380" s="14" t="str">
        <f t="shared" si="31"/>
        <v xml:space="preserve"> </v>
      </c>
      <c r="F380" s="15"/>
      <c r="G380" s="13"/>
      <c r="H380" s="21"/>
      <c r="I380" s="16" t="str">
        <f t="shared" si="32"/>
        <v xml:space="preserve"> </v>
      </c>
      <c r="J380" s="17"/>
      <c r="K380" s="17"/>
      <c r="L380" s="92"/>
      <c r="M380" s="19"/>
      <c r="N380" s="25"/>
      <c r="O380" s="103" t="str">
        <f t="shared" si="35"/>
        <v xml:space="preserve"> </v>
      </c>
      <c r="P380" s="19" t="s">
        <v>316</v>
      </c>
      <c r="Q380" s="159" t="str">
        <f t="shared" si="33"/>
        <v xml:space="preserve"> </v>
      </c>
      <c r="R380" s="218" t="str">
        <f t="shared" si="34"/>
        <v xml:space="preserve"> </v>
      </c>
      <c r="S380" s="26"/>
    </row>
    <row r="381" spans="1:19">
      <c r="A381" s="12"/>
      <c r="B381" s="13">
        <v>373</v>
      </c>
      <c r="C381" s="23"/>
      <c r="D381" s="24" t="str">
        <f t="shared" si="30"/>
        <v xml:space="preserve"> </v>
      </c>
      <c r="E381" s="14" t="str">
        <f t="shared" si="31"/>
        <v xml:space="preserve"> </v>
      </c>
      <c r="F381" s="15"/>
      <c r="G381" s="13"/>
      <c r="H381" s="21"/>
      <c r="I381" s="16" t="str">
        <f t="shared" si="32"/>
        <v xml:space="preserve"> </v>
      </c>
      <c r="J381" s="17"/>
      <c r="K381" s="17"/>
      <c r="L381" s="92"/>
      <c r="M381" s="19"/>
      <c r="N381" s="25"/>
      <c r="O381" s="103" t="str">
        <f t="shared" si="35"/>
        <v xml:space="preserve"> </v>
      </c>
      <c r="P381" s="19" t="s">
        <v>316</v>
      </c>
      <c r="Q381" s="159" t="str">
        <f t="shared" si="33"/>
        <v xml:space="preserve"> </v>
      </c>
      <c r="R381" s="218" t="str">
        <f t="shared" si="34"/>
        <v xml:space="preserve"> </v>
      </c>
      <c r="S381" s="26"/>
    </row>
    <row r="382" spans="1:19">
      <c r="A382" s="12"/>
      <c r="B382" s="13">
        <v>374</v>
      </c>
      <c r="C382" s="23"/>
      <c r="D382" s="24" t="str">
        <f t="shared" si="30"/>
        <v xml:space="preserve"> </v>
      </c>
      <c r="E382" s="14" t="str">
        <f t="shared" si="31"/>
        <v xml:space="preserve"> </v>
      </c>
      <c r="F382" s="15"/>
      <c r="G382" s="13"/>
      <c r="H382" s="21"/>
      <c r="I382" s="16" t="str">
        <f t="shared" si="32"/>
        <v xml:space="preserve"> </v>
      </c>
      <c r="J382" s="17"/>
      <c r="K382" s="17"/>
      <c r="L382" s="92"/>
      <c r="M382" s="19"/>
      <c r="N382" s="25"/>
      <c r="O382" s="103" t="str">
        <f t="shared" si="35"/>
        <v xml:space="preserve"> </v>
      </c>
      <c r="P382" s="19" t="s">
        <v>316</v>
      </c>
      <c r="Q382" s="159" t="str">
        <f t="shared" si="33"/>
        <v xml:space="preserve"> </v>
      </c>
      <c r="R382" s="218" t="str">
        <f t="shared" si="34"/>
        <v xml:space="preserve"> </v>
      </c>
      <c r="S382" s="26"/>
    </row>
    <row r="383" spans="1:19">
      <c r="A383" s="12"/>
      <c r="B383" s="13">
        <v>375</v>
      </c>
      <c r="C383" s="23"/>
      <c r="D383" s="24" t="str">
        <f t="shared" si="30"/>
        <v xml:space="preserve"> </v>
      </c>
      <c r="E383" s="14" t="str">
        <f t="shared" si="31"/>
        <v xml:space="preserve"> </v>
      </c>
      <c r="F383" s="15"/>
      <c r="G383" s="13"/>
      <c r="H383" s="21"/>
      <c r="I383" s="16" t="str">
        <f t="shared" si="32"/>
        <v xml:space="preserve"> </v>
      </c>
      <c r="J383" s="17"/>
      <c r="K383" s="17"/>
      <c r="L383" s="92"/>
      <c r="M383" s="19"/>
      <c r="N383" s="25"/>
      <c r="O383" s="103" t="str">
        <f t="shared" si="35"/>
        <v xml:space="preserve"> </v>
      </c>
      <c r="P383" s="19" t="s">
        <v>316</v>
      </c>
      <c r="Q383" s="159" t="str">
        <f t="shared" si="33"/>
        <v xml:space="preserve"> </v>
      </c>
      <c r="R383" s="218" t="str">
        <f t="shared" si="34"/>
        <v xml:space="preserve"> </v>
      </c>
      <c r="S383" s="26"/>
    </row>
    <row r="384" spans="1:19">
      <c r="A384" s="12"/>
      <c r="B384" s="13">
        <v>376</v>
      </c>
      <c r="C384" s="23"/>
      <c r="D384" s="24" t="str">
        <f t="shared" si="30"/>
        <v xml:space="preserve"> </v>
      </c>
      <c r="E384" s="14" t="str">
        <f t="shared" si="31"/>
        <v xml:space="preserve"> </v>
      </c>
      <c r="F384" s="15"/>
      <c r="G384" s="13"/>
      <c r="H384" s="21"/>
      <c r="I384" s="16" t="str">
        <f t="shared" si="32"/>
        <v xml:space="preserve"> </v>
      </c>
      <c r="J384" s="17"/>
      <c r="K384" s="17"/>
      <c r="L384" s="92"/>
      <c r="M384" s="19"/>
      <c r="N384" s="25"/>
      <c r="O384" s="103" t="str">
        <f t="shared" si="35"/>
        <v xml:space="preserve"> </v>
      </c>
      <c r="P384" s="19" t="s">
        <v>316</v>
      </c>
      <c r="Q384" s="159" t="str">
        <f t="shared" si="33"/>
        <v xml:space="preserve"> </v>
      </c>
      <c r="R384" s="218" t="str">
        <f t="shared" si="34"/>
        <v xml:space="preserve"> </v>
      </c>
      <c r="S384" s="26"/>
    </row>
    <row r="385" spans="1:19">
      <c r="A385" s="12"/>
      <c r="B385" s="13">
        <v>377</v>
      </c>
      <c r="C385" s="23"/>
      <c r="D385" s="24" t="str">
        <f t="shared" ref="D385:D448" si="36">IFERROR(VLOOKUP(C385,DATOS,4,FALSE)," ")</f>
        <v xml:space="preserve"> </v>
      </c>
      <c r="E385" s="14" t="str">
        <f t="shared" ref="E385:E448" si="37">IFERROR(VLOOKUP(C385,DATOS,3,FALSE)," ")</f>
        <v xml:space="preserve"> </v>
      </c>
      <c r="F385" s="15"/>
      <c r="G385" s="13"/>
      <c r="H385" s="21"/>
      <c r="I385" s="16" t="str">
        <f t="shared" ref="I385:I448" si="38">IFERROR(VLOOKUP(C385,DATOS,5,FALSE)," ")</f>
        <v xml:space="preserve"> </v>
      </c>
      <c r="J385" s="17"/>
      <c r="K385" s="17"/>
      <c r="L385" s="92"/>
      <c r="M385" s="19"/>
      <c r="N385" s="25"/>
      <c r="O385" s="103" t="str">
        <f t="shared" si="35"/>
        <v xml:space="preserve"> </v>
      </c>
      <c r="P385" s="19" t="s">
        <v>316</v>
      </c>
      <c r="Q385" s="159" t="str">
        <f t="shared" ref="Q385:Q448" si="39">IFERROR(VLOOKUP(C385,DATOS,10,FALSE)," ")</f>
        <v xml:space="preserve"> </v>
      </c>
      <c r="R385" s="218" t="str">
        <f t="shared" si="34"/>
        <v xml:space="preserve"> </v>
      </c>
      <c r="S385" s="26"/>
    </row>
    <row r="386" spans="1:19">
      <c r="A386" s="12"/>
      <c r="B386" s="13">
        <v>378</v>
      </c>
      <c r="C386" s="23"/>
      <c r="D386" s="24" t="str">
        <f t="shared" si="36"/>
        <v xml:space="preserve"> </v>
      </c>
      <c r="E386" s="14" t="str">
        <f t="shared" si="37"/>
        <v xml:space="preserve"> </v>
      </c>
      <c r="F386" s="15"/>
      <c r="G386" s="13"/>
      <c r="H386" s="21"/>
      <c r="I386" s="16" t="str">
        <f t="shared" si="38"/>
        <v xml:space="preserve"> </v>
      </c>
      <c r="J386" s="17"/>
      <c r="K386" s="17"/>
      <c r="L386" s="92"/>
      <c r="M386" s="19"/>
      <c r="N386" s="25"/>
      <c r="O386" s="103" t="str">
        <f t="shared" si="35"/>
        <v xml:space="preserve"> </v>
      </c>
      <c r="P386" s="19" t="s">
        <v>316</v>
      </c>
      <c r="Q386" s="159" t="str">
        <f t="shared" si="39"/>
        <v xml:space="preserve"> </v>
      </c>
      <c r="R386" s="218" t="str">
        <f t="shared" si="34"/>
        <v xml:space="preserve"> </v>
      </c>
      <c r="S386" s="26"/>
    </row>
    <row r="387" spans="1:19">
      <c r="A387" s="12"/>
      <c r="B387" s="13">
        <v>379</v>
      </c>
      <c r="C387" s="23"/>
      <c r="D387" s="24" t="str">
        <f t="shared" si="36"/>
        <v xml:space="preserve"> </v>
      </c>
      <c r="E387" s="14" t="str">
        <f t="shared" si="37"/>
        <v xml:space="preserve"> </v>
      </c>
      <c r="F387" s="15"/>
      <c r="G387" s="13"/>
      <c r="H387" s="21"/>
      <c r="I387" s="16" t="str">
        <f t="shared" si="38"/>
        <v xml:space="preserve"> </v>
      </c>
      <c r="J387" s="17"/>
      <c r="K387" s="17"/>
      <c r="L387" s="92"/>
      <c r="M387" s="19"/>
      <c r="N387" s="25"/>
      <c r="O387" s="103" t="str">
        <f t="shared" si="35"/>
        <v xml:space="preserve"> </v>
      </c>
      <c r="P387" s="19" t="s">
        <v>316</v>
      </c>
      <c r="Q387" s="159" t="str">
        <f t="shared" si="39"/>
        <v xml:space="preserve"> </v>
      </c>
      <c r="R387" s="218" t="str">
        <f t="shared" ref="R387:R450" si="40">IFERROR(H387/Q387*100," ")</f>
        <v xml:space="preserve"> </v>
      </c>
      <c r="S387" s="26"/>
    </row>
    <row r="388" spans="1:19">
      <c r="A388" s="12"/>
      <c r="B388" s="13">
        <v>380</v>
      </c>
      <c r="C388" s="23"/>
      <c r="D388" s="24" t="str">
        <f t="shared" si="36"/>
        <v xml:space="preserve"> </v>
      </c>
      <c r="E388" s="14" t="str">
        <f t="shared" si="37"/>
        <v xml:space="preserve"> </v>
      </c>
      <c r="F388" s="15"/>
      <c r="G388" s="13"/>
      <c r="H388" s="21"/>
      <c r="I388" s="16" t="str">
        <f t="shared" si="38"/>
        <v xml:space="preserve"> </v>
      </c>
      <c r="J388" s="17"/>
      <c r="K388" s="17"/>
      <c r="L388" s="92"/>
      <c r="M388" s="19"/>
      <c r="N388" s="25"/>
      <c r="O388" s="103" t="str">
        <f t="shared" si="35"/>
        <v xml:space="preserve"> </v>
      </c>
      <c r="P388" s="19" t="s">
        <v>316</v>
      </c>
      <c r="Q388" s="159" t="str">
        <f t="shared" si="39"/>
        <v xml:space="preserve"> </v>
      </c>
      <c r="R388" s="218" t="str">
        <f t="shared" si="40"/>
        <v xml:space="preserve"> </v>
      </c>
      <c r="S388" s="26"/>
    </row>
    <row r="389" spans="1:19">
      <c r="A389" s="12"/>
      <c r="B389" s="13">
        <v>381</v>
      </c>
      <c r="C389" s="23"/>
      <c r="D389" s="24" t="str">
        <f t="shared" si="36"/>
        <v xml:space="preserve"> </v>
      </c>
      <c r="E389" s="14" t="str">
        <f t="shared" si="37"/>
        <v xml:space="preserve"> </v>
      </c>
      <c r="F389" s="15"/>
      <c r="G389" s="13"/>
      <c r="H389" s="21"/>
      <c r="I389" s="16" t="str">
        <f t="shared" si="38"/>
        <v xml:space="preserve"> </v>
      </c>
      <c r="J389" s="17"/>
      <c r="K389" s="17"/>
      <c r="L389" s="92"/>
      <c r="M389" s="19"/>
      <c r="N389" s="25"/>
      <c r="O389" s="103" t="str">
        <f t="shared" si="35"/>
        <v xml:space="preserve"> </v>
      </c>
      <c r="P389" s="19" t="s">
        <v>316</v>
      </c>
      <c r="Q389" s="159" t="str">
        <f t="shared" si="39"/>
        <v xml:space="preserve"> </v>
      </c>
      <c r="R389" s="218" t="str">
        <f t="shared" si="40"/>
        <v xml:space="preserve"> </v>
      </c>
      <c r="S389" s="26"/>
    </row>
    <row r="390" spans="1:19">
      <c r="A390" s="12"/>
      <c r="B390" s="13">
        <v>382</v>
      </c>
      <c r="C390" s="23"/>
      <c r="D390" s="24" t="str">
        <f t="shared" si="36"/>
        <v xml:space="preserve"> </v>
      </c>
      <c r="E390" s="14" t="str">
        <f t="shared" si="37"/>
        <v xml:space="preserve"> </v>
      </c>
      <c r="F390" s="15"/>
      <c r="G390" s="13"/>
      <c r="H390" s="21"/>
      <c r="I390" s="16" t="str">
        <f t="shared" si="38"/>
        <v xml:space="preserve"> </v>
      </c>
      <c r="J390" s="17"/>
      <c r="K390" s="17"/>
      <c r="L390" s="92"/>
      <c r="M390" s="19"/>
      <c r="N390" s="25"/>
      <c r="O390" s="103" t="str">
        <f t="shared" si="35"/>
        <v xml:space="preserve"> </v>
      </c>
      <c r="P390" s="19" t="s">
        <v>316</v>
      </c>
      <c r="Q390" s="159" t="str">
        <f t="shared" si="39"/>
        <v xml:space="preserve"> </v>
      </c>
      <c r="R390" s="218" t="str">
        <f t="shared" si="40"/>
        <v xml:space="preserve"> </v>
      </c>
      <c r="S390" s="26"/>
    </row>
    <row r="391" spans="1:19">
      <c r="A391" s="12"/>
      <c r="B391" s="13">
        <v>383</v>
      </c>
      <c r="C391" s="23"/>
      <c r="D391" s="24" t="str">
        <f t="shared" si="36"/>
        <v xml:space="preserve"> </v>
      </c>
      <c r="E391" s="14" t="str">
        <f t="shared" si="37"/>
        <v xml:space="preserve"> </v>
      </c>
      <c r="F391" s="15"/>
      <c r="G391" s="13"/>
      <c r="H391" s="21"/>
      <c r="I391" s="16" t="str">
        <f t="shared" si="38"/>
        <v xml:space="preserve"> </v>
      </c>
      <c r="J391" s="17"/>
      <c r="K391" s="17"/>
      <c r="L391" s="92"/>
      <c r="M391" s="19"/>
      <c r="N391" s="25"/>
      <c r="O391" s="103" t="str">
        <f t="shared" si="35"/>
        <v xml:space="preserve"> </v>
      </c>
      <c r="P391" s="19" t="s">
        <v>316</v>
      </c>
      <c r="Q391" s="159" t="str">
        <f t="shared" si="39"/>
        <v xml:space="preserve"> </v>
      </c>
      <c r="R391" s="218" t="str">
        <f t="shared" si="40"/>
        <v xml:space="preserve"> </v>
      </c>
      <c r="S391" s="26"/>
    </row>
    <row r="392" spans="1:19">
      <c r="A392" s="12"/>
      <c r="B392" s="13">
        <v>384</v>
      </c>
      <c r="C392" s="23"/>
      <c r="D392" s="24" t="str">
        <f t="shared" si="36"/>
        <v xml:space="preserve"> </v>
      </c>
      <c r="E392" s="14" t="str">
        <f t="shared" si="37"/>
        <v xml:space="preserve"> </v>
      </c>
      <c r="F392" s="15"/>
      <c r="G392" s="13"/>
      <c r="H392" s="21"/>
      <c r="I392" s="16" t="str">
        <f t="shared" si="38"/>
        <v xml:space="preserve"> </v>
      </c>
      <c r="J392" s="17"/>
      <c r="K392" s="17"/>
      <c r="L392" s="92"/>
      <c r="M392" s="19"/>
      <c r="N392" s="25"/>
      <c r="O392" s="103" t="str">
        <f t="shared" si="35"/>
        <v xml:space="preserve"> </v>
      </c>
      <c r="P392" s="19" t="s">
        <v>316</v>
      </c>
      <c r="Q392" s="159" t="str">
        <f t="shared" si="39"/>
        <v xml:space="preserve"> </v>
      </c>
      <c r="R392" s="218" t="str">
        <f t="shared" si="40"/>
        <v xml:space="preserve"> </v>
      </c>
      <c r="S392" s="26"/>
    </row>
    <row r="393" spans="1:19">
      <c r="A393" s="12"/>
      <c r="B393" s="13">
        <v>385</v>
      </c>
      <c r="C393" s="23"/>
      <c r="D393" s="24" t="str">
        <f t="shared" si="36"/>
        <v xml:space="preserve"> </v>
      </c>
      <c r="E393" s="14" t="str">
        <f t="shared" si="37"/>
        <v xml:space="preserve"> </v>
      </c>
      <c r="F393" s="15"/>
      <c r="G393" s="13"/>
      <c r="H393" s="21"/>
      <c r="I393" s="16" t="str">
        <f t="shared" si="38"/>
        <v xml:space="preserve"> </v>
      </c>
      <c r="J393" s="17"/>
      <c r="K393" s="17"/>
      <c r="L393" s="92"/>
      <c r="M393" s="19"/>
      <c r="N393" s="25"/>
      <c r="O393" s="103" t="str">
        <f t="shared" ref="O393:O456" si="41">IFERROR(VLOOKUP(C393,DATOS,16,FALSE)," ")</f>
        <v xml:space="preserve"> </v>
      </c>
      <c r="P393" s="19" t="s">
        <v>316</v>
      </c>
      <c r="Q393" s="159" t="str">
        <f t="shared" si="39"/>
        <v xml:space="preserve"> </v>
      </c>
      <c r="R393" s="218" t="str">
        <f t="shared" si="40"/>
        <v xml:space="preserve"> </v>
      </c>
      <c r="S393" s="26"/>
    </row>
    <row r="394" spans="1:19">
      <c r="A394" s="12"/>
      <c r="B394" s="13">
        <v>386</v>
      </c>
      <c r="C394" s="23"/>
      <c r="D394" s="24" t="str">
        <f t="shared" si="36"/>
        <v xml:space="preserve"> </v>
      </c>
      <c r="E394" s="14" t="str">
        <f t="shared" si="37"/>
        <v xml:space="preserve"> </v>
      </c>
      <c r="F394" s="15"/>
      <c r="G394" s="13"/>
      <c r="H394" s="21"/>
      <c r="I394" s="16" t="str">
        <f t="shared" si="38"/>
        <v xml:space="preserve"> </v>
      </c>
      <c r="J394" s="17"/>
      <c r="K394" s="17"/>
      <c r="L394" s="92"/>
      <c r="M394" s="19"/>
      <c r="N394" s="25"/>
      <c r="O394" s="103" t="str">
        <f t="shared" si="41"/>
        <v xml:space="preserve"> </v>
      </c>
      <c r="P394" s="19" t="s">
        <v>316</v>
      </c>
      <c r="Q394" s="159" t="str">
        <f t="shared" si="39"/>
        <v xml:space="preserve"> </v>
      </c>
      <c r="R394" s="218" t="str">
        <f t="shared" si="40"/>
        <v xml:space="preserve"> </v>
      </c>
      <c r="S394" s="26"/>
    </row>
    <row r="395" spans="1:19">
      <c r="A395" s="12"/>
      <c r="B395" s="13">
        <v>387</v>
      </c>
      <c r="C395" s="23"/>
      <c r="D395" s="24" t="str">
        <f t="shared" si="36"/>
        <v xml:space="preserve"> </v>
      </c>
      <c r="E395" s="14" t="str">
        <f t="shared" si="37"/>
        <v xml:space="preserve"> </v>
      </c>
      <c r="F395" s="15"/>
      <c r="G395" s="13"/>
      <c r="H395" s="21"/>
      <c r="I395" s="16" t="str">
        <f t="shared" si="38"/>
        <v xml:space="preserve"> </v>
      </c>
      <c r="J395" s="17"/>
      <c r="K395" s="17"/>
      <c r="L395" s="92"/>
      <c r="M395" s="28"/>
      <c r="N395" s="29"/>
      <c r="O395" s="103" t="str">
        <f t="shared" si="41"/>
        <v xml:space="preserve"> </v>
      </c>
      <c r="P395" s="19" t="s">
        <v>316</v>
      </c>
      <c r="Q395" s="159" t="str">
        <f t="shared" si="39"/>
        <v xml:space="preserve"> </v>
      </c>
      <c r="R395" s="218" t="str">
        <f t="shared" si="40"/>
        <v xml:space="preserve"> </v>
      </c>
      <c r="S395" s="26"/>
    </row>
    <row r="396" spans="1:19">
      <c r="A396" s="12"/>
      <c r="B396" s="13">
        <v>388</v>
      </c>
      <c r="C396" s="23"/>
      <c r="D396" s="24" t="str">
        <f t="shared" si="36"/>
        <v xml:space="preserve"> </v>
      </c>
      <c r="E396" s="14" t="str">
        <f t="shared" si="37"/>
        <v xml:space="preserve"> </v>
      </c>
      <c r="F396" s="15"/>
      <c r="G396" s="13"/>
      <c r="H396" s="21"/>
      <c r="I396" s="16" t="str">
        <f t="shared" si="38"/>
        <v xml:space="preserve"> </v>
      </c>
      <c r="J396" s="17"/>
      <c r="K396" s="17"/>
      <c r="L396" s="92"/>
      <c r="M396" s="28"/>
      <c r="N396" s="29"/>
      <c r="O396" s="103" t="str">
        <f t="shared" si="41"/>
        <v xml:space="preserve"> </v>
      </c>
      <c r="P396" s="19" t="s">
        <v>316</v>
      </c>
      <c r="Q396" s="159" t="str">
        <f t="shared" si="39"/>
        <v xml:space="preserve"> </v>
      </c>
      <c r="R396" s="218" t="str">
        <f t="shared" si="40"/>
        <v xml:space="preserve"> </v>
      </c>
      <c r="S396" s="26"/>
    </row>
    <row r="397" spans="1:19">
      <c r="A397" s="12"/>
      <c r="B397" s="13">
        <v>389</v>
      </c>
      <c r="C397" s="23"/>
      <c r="D397" s="24" t="str">
        <f t="shared" si="36"/>
        <v xml:space="preserve"> </v>
      </c>
      <c r="E397" s="14" t="str">
        <f t="shared" si="37"/>
        <v xml:space="preserve"> </v>
      </c>
      <c r="F397" s="15"/>
      <c r="G397" s="13"/>
      <c r="H397" s="21"/>
      <c r="I397" s="16" t="str">
        <f t="shared" si="38"/>
        <v xml:space="preserve"> </v>
      </c>
      <c r="J397" s="17"/>
      <c r="K397" s="17"/>
      <c r="L397" s="92"/>
      <c r="M397" s="19"/>
      <c r="N397" s="25"/>
      <c r="O397" s="103" t="str">
        <f t="shared" si="41"/>
        <v xml:space="preserve"> </v>
      </c>
      <c r="P397" s="19" t="s">
        <v>316</v>
      </c>
      <c r="Q397" s="159" t="str">
        <f t="shared" si="39"/>
        <v xml:space="preserve"> </v>
      </c>
      <c r="R397" s="218" t="str">
        <f t="shared" si="40"/>
        <v xml:space="preserve"> </v>
      </c>
      <c r="S397" s="26"/>
    </row>
    <row r="398" spans="1:19">
      <c r="A398" s="12"/>
      <c r="B398" s="13">
        <v>390</v>
      </c>
      <c r="C398" s="23"/>
      <c r="D398" s="24" t="str">
        <f t="shared" si="36"/>
        <v xml:space="preserve"> </v>
      </c>
      <c r="E398" s="14" t="str">
        <f t="shared" si="37"/>
        <v xml:space="preserve"> </v>
      </c>
      <c r="F398" s="15"/>
      <c r="G398" s="13"/>
      <c r="H398" s="21"/>
      <c r="I398" s="16" t="str">
        <f t="shared" si="38"/>
        <v xml:space="preserve"> </v>
      </c>
      <c r="J398" s="17"/>
      <c r="K398" s="17"/>
      <c r="L398" s="92"/>
      <c r="M398" s="19"/>
      <c r="N398" s="25"/>
      <c r="O398" s="103" t="str">
        <f t="shared" si="41"/>
        <v xml:space="preserve"> </v>
      </c>
      <c r="P398" s="19" t="s">
        <v>316</v>
      </c>
      <c r="Q398" s="159" t="str">
        <f t="shared" si="39"/>
        <v xml:space="preserve"> </v>
      </c>
      <c r="R398" s="218" t="str">
        <f t="shared" si="40"/>
        <v xml:space="preserve"> </v>
      </c>
      <c r="S398" s="26"/>
    </row>
    <row r="399" spans="1:19">
      <c r="A399" s="12"/>
      <c r="B399" s="13">
        <v>391</v>
      </c>
      <c r="C399" s="23"/>
      <c r="D399" s="24" t="str">
        <f t="shared" si="36"/>
        <v xml:space="preserve"> </v>
      </c>
      <c r="E399" s="14" t="str">
        <f t="shared" si="37"/>
        <v xml:space="preserve"> </v>
      </c>
      <c r="F399" s="15"/>
      <c r="G399" s="13"/>
      <c r="H399" s="21"/>
      <c r="I399" s="16" t="str">
        <f t="shared" si="38"/>
        <v xml:space="preserve"> </v>
      </c>
      <c r="J399" s="17"/>
      <c r="K399" s="17"/>
      <c r="L399" s="92"/>
      <c r="M399" s="19"/>
      <c r="N399" s="25"/>
      <c r="O399" s="103" t="str">
        <f t="shared" si="41"/>
        <v xml:space="preserve"> </v>
      </c>
      <c r="P399" s="19" t="s">
        <v>316</v>
      </c>
      <c r="Q399" s="159" t="str">
        <f t="shared" si="39"/>
        <v xml:space="preserve"> </v>
      </c>
      <c r="R399" s="218" t="str">
        <f t="shared" si="40"/>
        <v xml:space="preserve"> </v>
      </c>
      <c r="S399" s="26"/>
    </row>
    <row r="400" spans="1:19">
      <c r="A400" s="12"/>
      <c r="B400" s="13">
        <v>392</v>
      </c>
      <c r="C400" s="23"/>
      <c r="D400" s="24" t="str">
        <f t="shared" si="36"/>
        <v xml:space="preserve"> </v>
      </c>
      <c r="E400" s="14" t="str">
        <f t="shared" si="37"/>
        <v xml:space="preserve"> </v>
      </c>
      <c r="F400" s="15"/>
      <c r="G400" s="13"/>
      <c r="H400" s="21"/>
      <c r="I400" s="16" t="str">
        <f t="shared" si="38"/>
        <v xml:space="preserve"> </v>
      </c>
      <c r="J400" s="17"/>
      <c r="K400" s="17"/>
      <c r="L400" s="92"/>
      <c r="M400" s="19"/>
      <c r="N400" s="25"/>
      <c r="O400" s="103" t="str">
        <f t="shared" si="41"/>
        <v xml:space="preserve"> </v>
      </c>
      <c r="P400" s="19" t="s">
        <v>316</v>
      </c>
      <c r="Q400" s="159" t="str">
        <f t="shared" si="39"/>
        <v xml:space="preserve"> </v>
      </c>
      <c r="R400" s="218" t="str">
        <f t="shared" si="40"/>
        <v xml:space="preserve"> </v>
      </c>
      <c r="S400" s="26"/>
    </row>
    <row r="401" spans="1:19">
      <c r="A401" s="12"/>
      <c r="B401" s="13">
        <v>393</v>
      </c>
      <c r="C401" s="23"/>
      <c r="D401" s="24" t="str">
        <f t="shared" si="36"/>
        <v xml:space="preserve"> </v>
      </c>
      <c r="E401" s="14" t="str">
        <f t="shared" si="37"/>
        <v xml:space="preserve"> </v>
      </c>
      <c r="F401" s="15"/>
      <c r="G401" s="13"/>
      <c r="H401" s="21"/>
      <c r="I401" s="16" t="str">
        <f t="shared" si="38"/>
        <v xml:space="preserve"> </v>
      </c>
      <c r="J401" s="17"/>
      <c r="K401" s="17"/>
      <c r="L401" s="92"/>
      <c r="M401" s="19"/>
      <c r="N401" s="25"/>
      <c r="O401" s="103" t="str">
        <f t="shared" si="41"/>
        <v xml:space="preserve"> </v>
      </c>
      <c r="P401" s="19" t="s">
        <v>316</v>
      </c>
      <c r="Q401" s="159" t="str">
        <f t="shared" si="39"/>
        <v xml:space="preserve"> </v>
      </c>
      <c r="R401" s="218" t="str">
        <f t="shared" si="40"/>
        <v xml:space="preserve"> </v>
      </c>
      <c r="S401" s="26"/>
    </row>
    <row r="402" spans="1:19">
      <c r="A402" s="12"/>
      <c r="B402" s="13">
        <v>394</v>
      </c>
      <c r="C402" s="23"/>
      <c r="D402" s="24" t="str">
        <f t="shared" si="36"/>
        <v xml:space="preserve"> </v>
      </c>
      <c r="E402" s="14" t="str">
        <f t="shared" si="37"/>
        <v xml:space="preserve"> </v>
      </c>
      <c r="F402" s="15"/>
      <c r="G402" s="13"/>
      <c r="H402" s="21"/>
      <c r="I402" s="16" t="str">
        <f t="shared" si="38"/>
        <v xml:space="preserve"> </v>
      </c>
      <c r="J402" s="17"/>
      <c r="K402" s="17"/>
      <c r="L402" s="92"/>
      <c r="M402" s="19"/>
      <c r="N402" s="25"/>
      <c r="O402" s="103" t="str">
        <f t="shared" si="41"/>
        <v xml:space="preserve"> </v>
      </c>
      <c r="P402" s="19" t="s">
        <v>316</v>
      </c>
      <c r="Q402" s="159" t="str">
        <f t="shared" si="39"/>
        <v xml:space="preserve"> </v>
      </c>
      <c r="R402" s="218" t="str">
        <f t="shared" si="40"/>
        <v xml:space="preserve"> </v>
      </c>
      <c r="S402" s="26"/>
    </row>
    <row r="403" spans="1:19">
      <c r="A403" s="12"/>
      <c r="B403" s="13">
        <v>395</v>
      </c>
      <c r="C403" s="23"/>
      <c r="D403" s="24" t="str">
        <f t="shared" si="36"/>
        <v xml:space="preserve"> </v>
      </c>
      <c r="E403" s="14" t="str">
        <f t="shared" si="37"/>
        <v xml:space="preserve"> </v>
      </c>
      <c r="F403" s="15"/>
      <c r="G403" s="13"/>
      <c r="H403" s="21"/>
      <c r="I403" s="16" t="str">
        <f t="shared" si="38"/>
        <v xml:space="preserve"> </v>
      </c>
      <c r="J403" s="17"/>
      <c r="K403" s="17"/>
      <c r="L403" s="92"/>
      <c r="M403" s="19"/>
      <c r="N403" s="25"/>
      <c r="O403" s="103" t="str">
        <f t="shared" si="41"/>
        <v xml:space="preserve"> </v>
      </c>
      <c r="P403" s="19" t="s">
        <v>316</v>
      </c>
      <c r="Q403" s="159" t="str">
        <f t="shared" si="39"/>
        <v xml:space="preserve"> </v>
      </c>
      <c r="R403" s="218" t="str">
        <f t="shared" si="40"/>
        <v xml:space="preserve"> </v>
      </c>
      <c r="S403" s="26"/>
    </row>
    <row r="404" spans="1:19">
      <c r="A404" s="12"/>
      <c r="B404" s="13">
        <v>396</v>
      </c>
      <c r="C404" s="23"/>
      <c r="D404" s="24" t="str">
        <f t="shared" si="36"/>
        <v xml:space="preserve"> </v>
      </c>
      <c r="E404" s="14" t="str">
        <f t="shared" si="37"/>
        <v xml:space="preserve"> </v>
      </c>
      <c r="F404" s="15"/>
      <c r="G404" s="13"/>
      <c r="H404" s="21"/>
      <c r="I404" s="16" t="str">
        <f t="shared" si="38"/>
        <v xml:space="preserve"> </v>
      </c>
      <c r="J404" s="17"/>
      <c r="K404" s="17"/>
      <c r="L404" s="92"/>
      <c r="M404" s="19"/>
      <c r="N404" s="25"/>
      <c r="O404" s="103" t="str">
        <f t="shared" si="41"/>
        <v xml:space="preserve"> </v>
      </c>
      <c r="P404" s="19" t="s">
        <v>316</v>
      </c>
      <c r="Q404" s="159" t="str">
        <f t="shared" si="39"/>
        <v xml:space="preserve"> </v>
      </c>
      <c r="R404" s="218" t="str">
        <f t="shared" si="40"/>
        <v xml:space="preserve"> </v>
      </c>
      <c r="S404" s="26"/>
    </row>
    <row r="405" spans="1:19">
      <c r="A405" s="12"/>
      <c r="B405" s="13">
        <v>397</v>
      </c>
      <c r="C405" s="23"/>
      <c r="D405" s="24" t="str">
        <f t="shared" si="36"/>
        <v xml:space="preserve"> </v>
      </c>
      <c r="E405" s="14" t="str">
        <f t="shared" si="37"/>
        <v xml:space="preserve"> </v>
      </c>
      <c r="F405" s="15"/>
      <c r="G405" s="13"/>
      <c r="H405" s="21"/>
      <c r="I405" s="16" t="str">
        <f t="shared" si="38"/>
        <v xml:space="preserve"> </v>
      </c>
      <c r="J405" s="17"/>
      <c r="K405" s="17"/>
      <c r="L405" s="92"/>
      <c r="M405" s="19"/>
      <c r="N405" s="25"/>
      <c r="O405" s="103" t="str">
        <f t="shared" si="41"/>
        <v xml:space="preserve"> </v>
      </c>
      <c r="P405" s="19" t="s">
        <v>316</v>
      </c>
      <c r="Q405" s="159" t="str">
        <f t="shared" si="39"/>
        <v xml:space="preserve"> </v>
      </c>
      <c r="R405" s="218" t="str">
        <f t="shared" si="40"/>
        <v xml:space="preserve"> </v>
      </c>
      <c r="S405" s="26"/>
    </row>
    <row r="406" spans="1:19">
      <c r="A406" s="12"/>
      <c r="B406" s="13">
        <v>398</v>
      </c>
      <c r="C406" s="23"/>
      <c r="D406" s="24" t="str">
        <f t="shared" si="36"/>
        <v xml:space="preserve"> </v>
      </c>
      <c r="E406" s="14" t="str">
        <f t="shared" si="37"/>
        <v xml:space="preserve"> </v>
      </c>
      <c r="F406" s="15"/>
      <c r="G406" s="13"/>
      <c r="H406" s="21"/>
      <c r="I406" s="16" t="str">
        <f t="shared" si="38"/>
        <v xml:space="preserve"> </v>
      </c>
      <c r="J406" s="17"/>
      <c r="K406" s="17"/>
      <c r="L406" s="92"/>
      <c r="M406" s="19"/>
      <c r="N406" s="25"/>
      <c r="O406" s="103" t="str">
        <f t="shared" si="41"/>
        <v xml:space="preserve"> </v>
      </c>
      <c r="P406" s="19" t="s">
        <v>316</v>
      </c>
      <c r="Q406" s="159" t="str">
        <f t="shared" si="39"/>
        <v xml:space="preserve"> </v>
      </c>
      <c r="R406" s="218" t="str">
        <f t="shared" si="40"/>
        <v xml:space="preserve"> </v>
      </c>
      <c r="S406" s="26"/>
    </row>
    <row r="407" spans="1:19">
      <c r="A407" s="12"/>
      <c r="B407" s="13">
        <v>399</v>
      </c>
      <c r="C407" s="23"/>
      <c r="D407" s="24" t="str">
        <f t="shared" si="36"/>
        <v xml:space="preserve"> </v>
      </c>
      <c r="E407" s="14" t="str">
        <f t="shared" si="37"/>
        <v xml:space="preserve"> </v>
      </c>
      <c r="F407" s="15"/>
      <c r="G407" s="13"/>
      <c r="H407" s="21"/>
      <c r="I407" s="16" t="str">
        <f t="shared" si="38"/>
        <v xml:space="preserve"> </v>
      </c>
      <c r="J407" s="17"/>
      <c r="K407" s="17"/>
      <c r="L407" s="92"/>
      <c r="M407" s="19"/>
      <c r="N407" s="25"/>
      <c r="O407" s="103" t="str">
        <f t="shared" si="41"/>
        <v xml:space="preserve"> </v>
      </c>
      <c r="P407" s="19" t="s">
        <v>316</v>
      </c>
      <c r="Q407" s="159" t="str">
        <f t="shared" si="39"/>
        <v xml:space="preserve"> </v>
      </c>
      <c r="R407" s="218" t="str">
        <f t="shared" si="40"/>
        <v xml:space="preserve"> </v>
      </c>
      <c r="S407" s="26"/>
    </row>
    <row r="408" spans="1:19">
      <c r="A408" s="12"/>
      <c r="B408" s="13">
        <v>400</v>
      </c>
      <c r="C408" s="23"/>
      <c r="D408" s="24" t="str">
        <f t="shared" si="36"/>
        <v xml:space="preserve"> </v>
      </c>
      <c r="E408" s="14" t="str">
        <f t="shared" si="37"/>
        <v xml:space="preserve"> </v>
      </c>
      <c r="F408" s="15"/>
      <c r="G408" s="13"/>
      <c r="H408" s="21"/>
      <c r="I408" s="16" t="str">
        <f t="shared" si="38"/>
        <v xml:space="preserve"> </v>
      </c>
      <c r="J408" s="17"/>
      <c r="K408" s="17"/>
      <c r="L408" s="92"/>
      <c r="M408" s="19"/>
      <c r="N408" s="25"/>
      <c r="O408" s="103" t="str">
        <f t="shared" si="41"/>
        <v xml:space="preserve"> </v>
      </c>
      <c r="P408" s="19" t="s">
        <v>316</v>
      </c>
      <c r="Q408" s="159" t="str">
        <f t="shared" si="39"/>
        <v xml:space="preserve"> </v>
      </c>
      <c r="R408" s="218" t="str">
        <f t="shared" si="40"/>
        <v xml:space="preserve"> </v>
      </c>
      <c r="S408" s="26"/>
    </row>
    <row r="409" spans="1:19">
      <c r="A409" s="12"/>
      <c r="B409" s="13">
        <v>401</v>
      </c>
      <c r="C409" s="23"/>
      <c r="D409" s="24" t="str">
        <f t="shared" si="36"/>
        <v xml:space="preserve"> </v>
      </c>
      <c r="E409" s="14" t="str">
        <f t="shared" si="37"/>
        <v xml:space="preserve"> </v>
      </c>
      <c r="F409" s="15"/>
      <c r="G409" s="13"/>
      <c r="H409" s="21"/>
      <c r="I409" s="16" t="str">
        <f t="shared" si="38"/>
        <v xml:space="preserve"> </v>
      </c>
      <c r="J409" s="17"/>
      <c r="K409" s="17"/>
      <c r="L409" s="92"/>
      <c r="M409" s="19"/>
      <c r="N409" s="25"/>
      <c r="O409" s="103" t="str">
        <f t="shared" si="41"/>
        <v xml:space="preserve"> </v>
      </c>
      <c r="P409" s="19" t="s">
        <v>316</v>
      </c>
      <c r="Q409" s="159" t="str">
        <f t="shared" si="39"/>
        <v xml:space="preserve"> </v>
      </c>
      <c r="R409" s="218" t="str">
        <f t="shared" si="40"/>
        <v xml:space="preserve"> </v>
      </c>
      <c r="S409" s="26"/>
    </row>
    <row r="410" spans="1:19">
      <c r="A410" s="12"/>
      <c r="B410" s="13">
        <v>402</v>
      </c>
      <c r="C410" s="23"/>
      <c r="D410" s="24" t="str">
        <f t="shared" si="36"/>
        <v xml:space="preserve"> </v>
      </c>
      <c r="E410" s="14" t="str">
        <f t="shared" si="37"/>
        <v xml:space="preserve"> </v>
      </c>
      <c r="F410" s="15"/>
      <c r="G410" s="13"/>
      <c r="H410" s="21"/>
      <c r="I410" s="16" t="str">
        <f t="shared" si="38"/>
        <v xml:space="preserve"> </v>
      </c>
      <c r="J410" s="17"/>
      <c r="K410" s="17"/>
      <c r="L410" s="92"/>
      <c r="M410" s="19"/>
      <c r="N410" s="25"/>
      <c r="O410" s="103" t="str">
        <f t="shared" si="41"/>
        <v xml:space="preserve"> </v>
      </c>
      <c r="P410" s="19" t="s">
        <v>316</v>
      </c>
      <c r="Q410" s="159" t="str">
        <f t="shared" si="39"/>
        <v xml:space="preserve"> </v>
      </c>
      <c r="R410" s="218" t="str">
        <f t="shared" si="40"/>
        <v xml:space="preserve"> </v>
      </c>
      <c r="S410" s="26"/>
    </row>
    <row r="411" spans="1:19">
      <c r="A411" s="12"/>
      <c r="B411" s="13">
        <v>403</v>
      </c>
      <c r="C411" s="23"/>
      <c r="D411" s="24" t="str">
        <f t="shared" si="36"/>
        <v xml:space="preserve"> </v>
      </c>
      <c r="E411" s="14" t="str">
        <f t="shared" si="37"/>
        <v xml:space="preserve"> </v>
      </c>
      <c r="F411" s="15"/>
      <c r="G411" s="13"/>
      <c r="H411" s="21"/>
      <c r="I411" s="16" t="str">
        <f t="shared" si="38"/>
        <v xml:space="preserve"> </v>
      </c>
      <c r="J411" s="17"/>
      <c r="K411" s="17"/>
      <c r="L411" s="92"/>
      <c r="M411" s="19"/>
      <c r="N411" s="25"/>
      <c r="O411" s="103" t="str">
        <f t="shared" si="41"/>
        <v xml:space="preserve"> </v>
      </c>
      <c r="P411" s="19" t="s">
        <v>316</v>
      </c>
      <c r="Q411" s="159" t="str">
        <f t="shared" si="39"/>
        <v xml:space="preserve"> </v>
      </c>
      <c r="R411" s="218" t="str">
        <f t="shared" si="40"/>
        <v xml:space="preserve"> </v>
      </c>
      <c r="S411" s="26"/>
    </row>
    <row r="412" spans="1:19">
      <c r="A412" s="12"/>
      <c r="B412" s="13">
        <v>404</v>
      </c>
      <c r="C412" s="23"/>
      <c r="D412" s="24" t="str">
        <f t="shared" si="36"/>
        <v xml:space="preserve"> </v>
      </c>
      <c r="E412" s="14" t="str">
        <f t="shared" si="37"/>
        <v xml:space="preserve"> </v>
      </c>
      <c r="F412" s="15"/>
      <c r="G412" s="13"/>
      <c r="H412" s="21"/>
      <c r="I412" s="16" t="str">
        <f t="shared" si="38"/>
        <v xml:space="preserve"> </v>
      </c>
      <c r="J412" s="17"/>
      <c r="K412" s="17"/>
      <c r="L412" s="92"/>
      <c r="M412" s="19"/>
      <c r="N412" s="25"/>
      <c r="O412" s="103" t="str">
        <f t="shared" si="41"/>
        <v xml:space="preserve"> </v>
      </c>
      <c r="P412" s="19" t="s">
        <v>316</v>
      </c>
      <c r="Q412" s="159" t="str">
        <f t="shared" si="39"/>
        <v xml:space="preserve"> </v>
      </c>
      <c r="R412" s="218" t="str">
        <f t="shared" si="40"/>
        <v xml:space="preserve"> </v>
      </c>
      <c r="S412" s="26"/>
    </row>
    <row r="413" spans="1:19">
      <c r="A413" s="12"/>
      <c r="B413" s="13">
        <v>405</v>
      </c>
      <c r="C413" s="23"/>
      <c r="D413" s="24" t="str">
        <f t="shared" si="36"/>
        <v xml:space="preserve"> </v>
      </c>
      <c r="E413" s="14" t="str">
        <f t="shared" si="37"/>
        <v xml:space="preserve"> </v>
      </c>
      <c r="F413" s="15"/>
      <c r="G413" s="13"/>
      <c r="H413" s="21"/>
      <c r="I413" s="16" t="str">
        <f t="shared" si="38"/>
        <v xml:space="preserve"> </v>
      </c>
      <c r="J413" s="17"/>
      <c r="K413" s="17"/>
      <c r="L413" s="92"/>
      <c r="M413" s="19"/>
      <c r="N413" s="25"/>
      <c r="O413" s="103" t="str">
        <f t="shared" si="41"/>
        <v xml:space="preserve"> </v>
      </c>
      <c r="P413" s="19" t="s">
        <v>316</v>
      </c>
      <c r="Q413" s="159" t="str">
        <f t="shared" si="39"/>
        <v xml:space="preserve"> </v>
      </c>
      <c r="R413" s="218" t="str">
        <f t="shared" si="40"/>
        <v xml:space="preserve"> </v>
      </c>
      <c r="S413" s="26"/>
    </row>
    <row r="414" spans="1:19">
      <c r="A414" s="12"/>
      <c r="B414" s="13">
        <v>406</v>
      </c>
      <c r="C414" s="23"/>
      <c r="D414" s="24" t="str">
        <f t="shared" si="36"/>
        <v xml:space="preserve"> </v>
      </c>
      <c r="E414" s="14" t="str">
        <f t="shared" si="37"/>
        <v xml:space="preserve"> </v>
      </c>
      <c r="F414" s="15"/>
      <c r="G414" s="13"/>
      <c r="H414" s="21"/>
      <c r="I414" s="16" t="str">
        <f t="shared" si="38"/>
        <v xml:space="preserve"> </v>
      </c>
      <c r="J414" s="17"/>
      <c r="K414" s="17"/>
      <c r="L414" s="92"/>
      <c r="M414" s="19"/>
      <c r="N414" s="25"/>
      <c r="O414" s="103" t="str">
        <f t="shared" si="41"/>
        <v xml:space="preserve"> </v>
      </c>
      <c r="P414" s="19" t="s">
        <v>316</v>
      </c>
      <c r="Q414" s="159" t="str">
        <f t="shared" si="39"/>
        <v xml:space="preserve"> </v>
      </c>
      <c r="R414" s="218" t="str">
        <f t="shared" si="40"/>
        <v xml:space="preserve"> </v>
      </c>
      <c r="S414" s="26"/>
    </row>
    <row r="415" spans="1:19">
      <c r="A415" s="12"/>
      <c r="B415" s="13">
        <v>407</v>
      </c>
      <c r="C415" s="23"/>
      <c r="D415" s="24" t="str">
        <f t="shared" si="36"/>
        <v xml:space="preserve"> </v>
      </c>
      <c r="E415" s="14" t="str">
        <f t="shared" si="37"/>
        <v xml:space="preserve"> </v>
      </c>
      <c r="F415" s="15"/>
      <c r="G415" s="13"/>
      <c r="H415" s="21"/>
      <c r="I415" s="16" t="str">
        <f t="shared" si="38"/>
        <v xml:space="preserve"> </v>
      </c>
      <c r="J415" s="17"/>
      <c r="K415" s="17"/>
      <c r="L415" s="92"/>
      <c r="M415" s="19"/>
      <c r="N415" s="25"/>
      <c r="O415" s="103" t="str">
        <f t="shared" si="41"/>
        <v xml:space="preserve"> </v>
      </c>
      <c r="P415" s="19" t="s">
        <v>316</v>
      </c>
      <c r="Q415" s="159" t="str">
        <f t="shared" si="39"/>
        <v xml:space="preserve"> </v>
      </c>
      <c r="R415" s="218" t="str">
        <f t="shared" si="40"/>
        <v xml:space="preserve"> </v>
      </c>
      <c r="S415" s="26"/>
    </row>
    <row r="416" spans="1:19">
      <c r="A416" s="12"/>
      <c r="B416" s="13">
        <v>408</v>
      </c>
      <c r="C416" s="23"/>
      <c r="D416" s="24" t="str">
        <f t="shared" si="36"/>
        <v xml:space="preserve"> </v>
      </c>
      <c r="E416" s="14" t="str">
        <f t="shared" si="37"/>
        <v xml:space="preserve"> </v>
      </c>
      <c r="F416" s="15"/>
      <c r="G416" s="13"/>
      <c r="H416" s="21"/>
      <c r="I416" s="16" t="str">
        <f t="shared" si="38"/>
        <v xml:space="preserve"> </v>
      </c>
      <c r="J416" s="17"/>
      <c r="K416" s="17"/>
      <c r="L416" s="92"/>
      <c r="M416" s="19"/>
      <c r="N416" s="25"/>
      <c r="O416" s="103" t="str">
        <f t="shared" si="41"/>
        <v xml:space="preserve"> </v>
      </c>
      <c r="P416" s="19" t="s">
        <v>316</v>
      </c>
      <c r="Q416" s="159" t="str">
        <f t="shared" si="39"/>
        <v xml:space="preserve"> </v>
      </c>
      <c r="R416" s="218" t="str">
        <f t="shared" si="40"/>
        <v xml:space="preserve"> </v>
      </c>
      <c r="S416" s="26"/>
    </row>
    <row r="417" spans="1:19">
      <c r="A417" s="12"/>
      <c r="B417" s="13">
        <v>409</v>
      </c>
      <c r="C417" s="23"/>
      <c r="D417" s="24" t="str">
        <f t="shared" si="36"/>
        <v xml:space="preserve"> </v>
      </c>
      <c r="E417" s="14" t="str">
        <f t="shared" si="37"/>
        <v xml:space="preserve"> </v>
      </c>
      <c r="F417" s="15"/>
      <c r="G417" s="13"/>
      <c r="H417" s="21"/>
      <c r="I417" s="16" t="str">
        <f t="shared" si="38"/>
        <v xml:space="preserve"> </v>
      </c>
      <c r="J417" s="17"/>
      <c r="K417" s="17"/>
      <c r="L417" s="92"/>
      <c r="M417" s="19"/>
      <c r="N417" s="25"/>
      <c r="O417" s="103" t="str">
        <f t="shared" si="41"/>
        <v xml:space="preserve"> </v>
      </c>
      <c r="P417" s="19" t="s">
        <v>316</v>
      </c>
      <c r="Q417" s="159" t="str">
        <f t="shared" si="39"/>
        <v xml:space="preserve"> </v>
      </c>
      <c r="R417" s="218" t="str">
        <f t="shared" si="40"/>
        <v xml:space="preserve"> </v>
      </c>
      <c r="S417" s="26"/>
    </row>
    <row r="418" spans="1:19">
      <c r="A418" s="12"/>
      <c r="B418" s="13">
        <v>410</v>
      </c>
      <c r="C418" s="23"/>
      <c r="D418" s="24" t="str">
        <f t="shared" si="36"/>
        <v xml:space="preserve"> </v>
      </c>
      <c r="E418" s="14" t="str">
        <f t="shared" si="37"/>
        <v xml:space="preserve"> </v>
      </c>
      <c r="F418" s="15"/>
      <c r="G418" s="13"/>
      <c r="H418" s="21"/>
      <c r="I418" s="16" t="str">
        <f t="shared" si="38"/>
        <v xml:space="preserve"> </v>
      </c>
      <c r="J418" s="17"/>
      <c r="K418" s="17"/>
      <c r="L418" s="92"/>
      <c r="M418" s="19"/>
      <c r="N418" s="25"/>
      <c r="O418" s="103" t="str">
        <f t="shared" si="41"/>
        <v xml:space="preserve"> </v>
      </c>
      <c r="P418" s="19" t="s">
        <v>316</v>
      </c>
      <c r="Q418" s="159" t="str">
        <f t="shared" si="39"/>
        <v xml:space="preserve"> </v>
      </c>
      <c r="R418" s="218" t="str">
        <f t="shared" si="40"/>
        <v xml:space="preserve"> </v>
      </c>
      <c r="S418" s="26"/>
    </row>
    <row r="419" spans="1:19">
      <c r="A419" s="12"/>
      <c r="B419" s="13">
        <v>411</v>
      </c>
      <c r="C419" s="23"/>
      <c r="D419" s="24" t="str">
        <f t="shared" si="36"/>
        <v xml:space="preserve"> </v>
      </c>
      <c r="E419" s="14" t="str">
        <f t="shared" si="37"/>
        <v xml:space="preserve"> </v>
      </c>
      <c r="F419" s="15"/>
      <c r="G419" s="13"/>
      <c r="H419" s="21"/>
      <c r="I419" s="16" t="str">
        <f t="shared" si="38"/>
        <v xml:space="preserve"> </v>
      </c>
      <c r="J419" s="17"/>
      <c r="K419" s="17"/>
      <c r="L419" s="92"/>
      <c r="M419" s="19"/>
      <c r="N419" s="25"/>
      <c r="O419" s="103" t="str">
        <f t="shared" si="41"/>
        <v xml:space="preserve"> </v>
      </c>
      <c r="P419" s="19" t="s">
        <v>316</v>
      </c>
      <c r="Q419" s="159" t="str">
        <f t="shared" si="39"/>
        <v xml:space="preserve"> </v>
      </c>
      <c r="R419" s="218" t="str">
        <f t="shared" si="40"/>
        <v xml:space="preserve"> </v>
      </c>
      <c r="S419" s="26"/>
    </row>
    <row r="420" spans="1:19">
      <c r="A420" s="12"/>
      <c r="B420" s="13">
        <v>412</v>
      </c>
      <c r="C420" s="23"/>
      <c r="D420" s="24" t="str">
        <f t="shared" si="36"/>
        <v xml:space="preserve"> </v>
      </c>
      <c r="E420" s="14" t="str">
        <f t="shared" si="37"/>
        <v xml:space="preserve"> </v>
      </c>
      <c r="F420" s="15"/>
      <c r="G420" s="13"/>
      <c r="H420" s="21"/>
      <c r="I420" s="16" t="str">
        <f t="shared" si="38"/>
        <v xml:space="preserve"> </v>
      </c>
      <c r="J420" s="17"/>
      <c r="K420" s="17"/>
      <c r="L420" s="92"/>
      <c r="M420" s="19"/>
      <c r="N420" s="25"/>
      <c r="O420" s="103" t="str">
        <f t="shared" si="41"/>
        <v xml:space="preserve"> </v>
      </c>
      <c r="P420" s="19" t="s">
        <v>316</v>
      </c>
      <c r="Q420" s="159" t="str">
        <f t="shared" si="39"/>
        <v xml:space="preserve"> </v>
      </c>
      <c r="R420" s="218" t="str">
        <f t="shared" si="40"/>
        <v xml:space="preserve"> </v>
      </c>
      <c r="S420" s="26"/>
    </row>
    <row r="421" spans="1:19">
      <c r="A421" s="12"/>
      <c r="B421" s="13">
        <v>413</v>
      </c>
      <c r="C421" s="23"/>
      <c r="D421" s="24" t="str">
        <f t="shared" si="36"/>
        <v xml:space="preserve"> </v>
      </c>
      <c r="E421" s="14" t="str">
        <f t="shared" si="37"/>
        <v xml:space="preserve"> </v>
      </c>
      <c r="F421" s="15"/>
      <c r="G421" s="13"/>
      <c r="H421" s="21"/>
      <c r="I421" s="16" t="str">
        <f t="shared" si="38"/>
        <v xml:space="preserve"> </v>
      </c>
      <c r="J421" s="17"/>
      <c r="K421" s="17"/>
      <c r="L421" s="92"/>
      <c r="M421" s="19"/>
      <c r="N421" s="25"/>
      <c r="O421" s="103" t="str">
        <f t="shared" si="41"/>
        <v xml:space="preserve"> </v>
      </c>
      <c r="P421" s="19" t="s">
        <v>316</v>
      </c>
      <c r="Q421" s="159" t="str">
        <f t="shared" si="39"/>
        <v xml:space="preserve"> </v>
      </c>
      <c r="R421" s="218" t="str">
        <f t="shared" si="40"/>
        <v xml:space="preserve"> </v>
      </c>
      <c r="S421" s="26"/>
    </row>
    <row r="422" spans="1:19">
      <c r="A422" s="12"/>
      <c r="B422" s="13">
        <v>414</v>
      </c>
      <c r="C422" s="23"/>
      <c r="D422" s="24" t="str">
        <f t="shared" si="36"/>
        <v xml:space="preserve"> </v>
      </c>
      <c r="E422" s="14" t="str">
        <f t="shared" si="37"/>
        <v xml:space="preserve"> </v>
      </c>
      <c r="F422" s="15"/>
      <c r="G422" s="13"/>
      <c r="H422" s="21"/>
      <c r="I422" s="16" t="str">
        <f t="shared" si="38"/>
        <v xml:space="preserve"> </v>
      </c>
      <c r="J422" s="17"/>
      <c r="K422" s="17"/>
      <c r="L422" s="92"/>
      <c r="M422" s="19"/>
      <c r="N422" s="25"/>
      <c r="O422" s="103" t="str">
        <f t="shared" si="41"/>
        <v xml:space="preserve"> </v>
      </c>
      <c r="P422" s="19" t="s">
        <v>316</v>
      </c>
      <c r="Q422" s="159" t="str">
        <f t="shared" si="39"/>
        <v xml:space="preserve"> </v>
      </c>
      <c r="R422" s="218" t="str">
        <f t="shared" si="40"/>
        <v xml:space="preserve"> </v>
      </c>
      <c r="S422" s="26"/>
    </row>
    <row r="423" spans="1:19">
      <c r="A423" s="12"/>
      <c r="B423" s="13">
        <v>415</v>
      </c>
      <c r="C423" s="23"/>
      <c r="D423" s="24" t="str">
        <f t="shared" si="36"/>
        <v xml:space="preserve"> </v>
      </c>
      <c r="E423" s="14" t="str">
        <f t="shared" si="37"/>
        <v xml:space="preserve"> </v>
      </c>
      <c r="F423" s="15"/>
      <c r="G423" s="13"/>
      <c r="H423" s="21"/>
      <c r="I423" s="16" t="str">
        <f t="shared" si="38"/>
        <v xml:space="preserve"> </v>
      </c>
      <c r="J423" s="17"/>
      <c r="K423" s="17"/>
      <c r="L423" s="92"/>
      <c r="M423" s="19"/>
      <c r="N423" s="25"/>
      <c r="O423" s="103" t="str">
        <f t="shared" si="41"/>
        <v xml:space="preserve"> </v>
      </c>
      <c r="P423" s="19" t="s">
        <v>316</v>
      </c>
      <c r="Q423" s="159" t="str">
        <f t="shared" si="39"/>
        <v xml:space="preserve"> </v>
      </c>
      <c r="R423" s="218" t="str">
        <f t="shared" si="40"/>
        <v xml:space="preserve"> </v>
      </c>
      <c r="S423" s="26"/>
    </row>
    <row r="424" spans="1:19">
      <c r="A424" s="12"/>
      <c r="B424" s="13">
        <v>416</v>
      </c>
      <c r="C424" s="23"/>
      <c r="D424" s="24" t="str">
        <f t="shared" si="36"/>
        <v xml:space="preserve"> </v>
      </c>
      <c r="E424" s="14" t="str">
        <f t="shared" si="37"/>
        <v xml:space="preserve"> </v>
      </c>
      <c r="F424" s="15"/>
      <c r="G424" s="13"/>
      <c r="H424" s="21"/>
      <c r="I424" s="16" t="str">
        <f t="shared" si="38"/>
        <v xml:space="preserve"> </v>
      </c>
      <c r="J424" s="17"/>
      <c r="K424" s="17"/>
      <c r="L424" s="92"/>
      <c r="M424" s="19"/>
      <c r="N424" s="25"/>
      <c r="O424" s="103" t="str">
        <f t="shared" si="41"/>
        <v xml:space="preserve"> </v>
      </c>
      <c r="P424" s="19" t="s">
        <v>316</v>
      </c>
      <c r="Q424" s="159" t="str">
        <f t="shared" si="39"/>
        <v xml:space="preserve"> </v>
      </c>
      <c r="R424" s="218" t="str">
        <f t="shared" si="40"/>
        <v xml:space="preserve"> </v>
      </c>
      <c r="S424" s="26"/>
    </row>
    <row r="425" spans="1:19">
      <c r="A425" s="12"/>
      <c r="B425" s="13">
        <v>417</v>
      </c>
      <c r="C425" s="23"/>
      <c r="D425" s="24" t="str">
        <f t="shared" si="36"/>
        <v xml:space="preserve"> </v>
      </c>
      <c r="E425" s="14" t="str">
        <f t="shared" si="37"/>
        <v xml:space="preserve"> </v>
      </c>
      <c r="F425" s="15"/>
      <c r="G425" s="13"/>
      <c r="H425" s="21"/>
      <c r="I425" s="16" t="str">
        <f t="shared" si="38"/>
        <v xml:space="preserve"> </v>
      </c>
      <c r="J425" s="17"/>
      <c r="K425" s="17"/>
      <c r="L425" s="92"/>
      <c r="M425" s="19"/>
      <c r="N425" s="25"/>
      <c r="O425" s="103" t="str">
        <f t="shared" si="41"/>
        <v xml:space="preserve"> </v>
      </c>
      <c r="P425" s="19" t="s">
        <v>316</v>
      </c>
      <c r="Q425" s="159" t="str">
        <f t="shared" si="39"/>
        <v xml:space="preserve"> </v>
      </c>
      <c r="R425" s="218" t="str">
        <f t="shared" si="40"/>
        <v xml:space="preserve"> </v>
      </c>
      <c r="S425" s="26"/>
    </row>
    <row r="426" spans="1:19">
      <c r="A426" s="12"/>
      <c r="B426" s="13">
        <v>418</v>
      </c>
      <c r="C426" s="23"/>
      <c r="D426" s="24" t="str">
        <f t="shared" si="36"/>
        <v xml:space="preserve"> </v>
      </c>
      <c r="E426" s="14" t="str">
        <f t="shared" si="37"/>
        <v xml:space="preserve"> </v>
      </c>
      <c r="F426" s="15"/>
      <c r="G426" s="13"/>
      <c r="H426" s="21"/>
      <c r="I426" s="16" t="str">
        <f t="shared" si="38"/>
        <v xml:space="preserve"> </v>
      </c>
      <c r="J426" s="17"/>
      <c r="K426" s="17"/>
      <c r="L426" s="92"/>
      <c r="M426" s="19"/>
      <c r="N426" s="25"/>
      <c r="O426" s="103" t="str">
        <f t="shared" si="41"/>
        <v xml:space="preserve"> </v>
      </c>
      <c r="P426" s="19" t="s">
        <v>316</v>
      </c>
      <c r="Q426" s="159" t="str">
        <f t="shared" si="39"/>
        <v xml:space="preserve"> </v>
      </c>
      <c r="R426" s="218" t="str">
        <f t="shared" si="40"/>
        <v xml:space="preserve"> </v>
      </c>
      <c r="S426" s="26"/>
    </row>
    <row r="427" spans="1:19">
      <c r="A427" s="12"/>
      <c r="B427" s="13">
        <v>419</v>
      </c>
      <c r="C427" s="23"/>
      <c r="D427" s="24" t="str">
        <f t="shared" si="36"/>
        <v xml:space="preserve"> </v>
      </c>
      <c r="E427" s="14" t="str">
        <f t="shared" si="37"/>
        <v xml:space="preserve"> </v>
      </c>
      <c r="F427" s="15"/>
      <c r="G427" s="13"/>
      <c r="H427" s="21"/>
      <c r="I427" s="16" t="str">
        <f t="shared" si="38"/>
        <v xml:space="preserve"> </v>
      </c>
      <c r="J427" s="17"/>
      <c r="K427" s="17"/>
      <c r="L427" s="92"/>
      <c r="M427" s="19"/>
      <c r="N427" s="25"/>
      <c r="O427" s="103" t="str">
        <f t="shared" si="41"/>
        <v xml:space="preserve"> </v>
      </c>
      <c r="P427" s="19" t="s">
        <v>316</v>
      </c>
      <c r="Q427" s="159" t="str">
        <f t="shared" si="39"/>
        <v xml:space="preserve"> </v>
      </c>
      <c r="R427" s="218" t="str">
        <f t="shared" si="40"/>
        <v xml:space="preserve"> </v>
      </c>
      <c r="S427" s="26"/>
    </row>
    <row r="428" spans="1:19">
      <c r="A428" s="12"/>
      <c r="B428" s="13">
        <v>420</v>
      </c>
      <c r="C428" s="23"/>
      <c r="D428" s="24" t="str">
        <f t="shared" si="36"/>
        <v xml:space="preserve"> </v>
      </c>
      <c r="E428" s="14" t="str">
        <f t="shared" si="37"/>
        <v xml:space="preserve"> </v>
      </c>
      <c r="F428" s="15"/>
      <c r="G428" s="13"/>
      <c r="H428" s="21"/>
      <c r="I428" s="16" t="str">
        <f t="shared" si="38"/>
        <v xml:space="preserve"> </v>
      </c>
      <c r="J428" s="17"/>
      <c r="K428" s="17"/>
      <c r="L428" s="92"/>
      <c r="M428" s="19"/>
      <c r="N428" s="25"/>
      <c r="O428" s="103" t="str">
        <f t="shared" si="41"/>
        <v xml:space="preserve"> </v>
      </c>
      <c r="P428" s="19" t="s">
        <v>316</v>
      </c>
      <c r="Q428" s="159" t="str">
        <f t="shared" si="39"/>
        <v xml:space="preserve"> </v>
      </c>
      <c r="R428" s="218" t="str">
        <f t="shared" si="40"/>
        <v xml:space="preserve"> </v>
      </c>
      <c r="S428" s="26"/>
    </row>
    <row r="429" spans="1:19">
      <c r="A429" s="12"/>
      <c r="B429" s="13">
        <v>421</v>
      </c>
      <c r="C429" s="23"/>
      <c r="D429" s="24" t="str">
        <f t="shared" si="36"/>
        <v xml:space="preserve"> </v>
      </c>
      <c r="E429" s="14" t="str">
        <f t="shared" si="37"/>
        <v xml:space="preserve"> </v>
      </c>
      <c r="F429" s="15"/>
      <c r="G429" s="13"/>
      <c r="H429" s="21"/>
      <c r="I429" s="16" t="str">
        <f t="shared" si="38"/>
        <v xml:space="preserve"> </v>
      </c>
      <c r="J429" s="17"/>
      <c r="K429" s="17"/>
      <c r="L429" s="92"/>
      <c r="M429" s="19"/>
      <c r="N429" s="25"/>
      <c r="O429" s="103" t="str">
        <f t="shared" si="41"/>
        <v xml:space="preserve"> </v>
      </c>
      <c r="P429" s="19" t="s">
        <v>316</v>
      </c>
      <c r="Q429" s="159" t="str">
        <f t="shared" si="39"/>
        <v xml:space="preserve"> </v>
      </c>
      <c r="R429" s="218" t="str">
        <f t="shared" si="40"/>
        <v xml:space="preserve"> </v>
      </c>
      <c r="S429" s="26"/>
    </row>
    <row r="430" spans="1:19">
      <c r="A430" s="12"/>
      <c r="B430" s="13">
        <v>422</v>
      </c>
      <c r="C430" s="23"/>
      <c r="D430" s="24" t="str">
        <f t="shared" si="36"/>
        <v xml:space="preserve"> </v>
      </c>
      <c r="E430" s="14" t="str">
        <f t="shared" si="37"/>
        <v xml:space="preserve"> </v>
      </c>
      <c r="F430" s="15"/>
      <c r="G430" s="13"/>
      <c r="H430" s="21"/>
      <c r="I430" s="16" t="str">
        <f t="shared" si="38"/>
        <v xml:space="preserve"> </v>
      </c>
      <c r="J430" s="17"/>
      <c r="K430" s="17"/>
      <c r="L430" s="92"/>
      <c r="M430" s="19"/>
      <c r="N430" s="25"/>
      <c r="O430" s="103" t="str">
        <f t="shared" si="41"/>
        <v xml:space="preserve"> </v>
      </c>
      <c r="P430" s="19" t="s">
        <v>316</v>
      </c>
      <c r="Q430" s="159" t="str">
        <f t="shared" si="39"/>
        <v xml:space="preserve"> </v>
      </c>
      <c r="R430" s="218" t="str">
        <f t="shared" si="40"/>
        <v xml:space="preserve"> </v>
      </c>
      <c r="S430" s="26"/>
    </row>
    <row r="431" spans="1:19">
      <c r="A431" s="12"/>
      <c r="B431" s="13">
        <v>423</v>
      </c>
      <c r="C431" s="23"/>
      <c r="D431" s="24" t="str">
        <f t="shared" si="36"/>
        <v xml:space="preserve"> </v>
      </c>
      <c r="E431" s="14" t="str">
        <f t="shared" si="37"/>
        <v xml:space="preserve"> </v>
      </c>
      <c r="F431" s="15"/>
      <c r="G431" s="13"/>
      <c r="H431" s="21"/>
      <c r="I431" s="16" t="str">
        <f t="shared" si="38"/>
        <v xml:space="preserve"> </v>
      </c>
      <c r="J431" s="17"/>
      <c r="K431" s="17"/>
      <c r="L431" s="92"/>
      <c r="M431" s="19"/>
      <c r="N431" s="25"/>
      <c r="O431" s="103" t="str">
        <f t="shared" si="41"/>
        <v xml:space="preserve"> </v>
      </c>
      <c r="P431" s="19" t="s">
        <v>316</v>
      </c>
      <c r="Q431" s="159" t="str">
        <f t="shared" si="39"/>
        <v xml:space="preserve"> </v>
      </c>
      <c r="R431" s="218" t="str">
        <f t="shared" si="40"/>
        <v xml:space="preserve"> </v>
      </c>
      <c r="S431" s="26"/>
    </row>
    <row r="432" spans="1:19">
      <c r="A432" s="12"/>
      <c r="B432" s="13">
        <v>424</v>
      </c>
      <c r="C432" s="23"/>
      <c r="D432" s="24" t="str">
        <f t="shared" si="36"/>
        <v xml:space="preserve"> </v>
      </c>
      <c r="E432" s="14" t="str">
        <f t="shared" si="37"/>
        <v xml:space="preserve"> </v>
      </c>
      <c r="F432" s="15"/>
      <c r="G432" s="13"/>
      <c r="H432" s="21"/>
      <c r="I432" s="16" t="str">
        <f t="shared" si="38"/>
        <v xml:space="preserve"> </v>
      </c>
      <c r="J432" s="17"/>
      <c r="K432" s="17"/>
      <c r="L432" s="92"/>
      <c r="M432" s="19"/>
      <c r="N432" s="25"/>
      <c r="O432" s="103" t="str">
        <f t="shared" si="41"/>
        <v xml:space="preserve"> </v>
      </c>
      <c r="P432" s="19" t="s">
        <v>316</v>
      </c>
      <c r="Q432" s="159" t="str">
        <f t="shared" si="39"/>
        <v xml:space="preserve"> </v>
      </c>
      <c r="R432" s="218" t="str">
        <f t="shared" si="40"/>
        <v xml:space="preserve"> </v>
      </c>
      <c r="S432" s="26"/>
    </row>
    <row r="433" spans="1:19">
      <c r="A433" s="12"/>
      <c r="B433" s="13">
        <v>425</v>
      </c>
      <c r="C433" s="23"/>
      <c r="D433" s="24" t="str">
        <f t="shared" si="36"/>
        <v xml:space="preserve"> </v>
      </c>
      <c r="E433" s="14" t="str">
        <f t="shared" si="37"/>
        <v xml:space="preserve"> </v>
      </c>
      <c r="F433" s="15"/>
      <c r="G433" s="13"/>
      <c r="H433" s="21"/>
      <c r="I433" s="16" t="str">
        <f t="shared" si="38"/>
        <v xml:space="preserve"> </v>
      </c>
      <c r="J433" s="17"/>
      <c r="K433" s="17"/>
      <c r="L433" s="92"/>
      <c r="M433" s="19"/>
      <c r="N433" s="25"/>
      <c r="O433" s="103" t="str">
        <f t="shared" si="41"/>
        <v xml:space="preserve"> </v>
      </c>
      <c r="P433" s="19" t="s">
        <v>316</v>
      </c>
      <c r="Q433" s="159" t="str">
        <f t="shared" si="39"/>
        <v xml:space="preserve"> </v>
      </c>
      <c r="R433" s="218" t="str">
        <f t="shared" si="40"/>
        <v xml:space="preserve"> </v>
      </c>
      <c r="S433" s="26"/>
    </row>
    <row r="434" spans="1:19">
      <c r="A434" s="12"/>
      <c r="B434" s="13">
        <v>426</v>
      </c>
      <c r="C434" s="23"/>
      <c r="D434" s="24" t="str">
        <f t="shared" si="36"/>
        <v xml:space="preserve"> </v>
      </c>
      <c r="E434" s="14" t="str">
        <f t="shared" si="37"/>
        <v xml:space="preserve"> </v>
      </c>
      <c r="F434" s="15"/>
      <c r="G434" s="13"/>
      <c r="H434" s="21"/>
      <c r="I434" s="16" t="str">
        <f t="shared" si="38"/>
        <v xml:space="preserve"> </v>
      </c>
      <c r="J434" s="17"/>
      <c r="K434" s="17"/>
      <c r="L434" s="92"/>
      <c r="M434" s="19"/>
      <c r="N434" s="25"/>
      <c r="O434" s="103" t="str">
        <f t="shared" si="41"/>
        <v xml:space="preserve"> </v>
      </c>
      <c r="P434" s="19" t="s">
        <v>316</v>
      </c>
      <c r="Q434" s="159" t="str">
        <f t="shared" si="39"/>
        <v xml:space="preserve"> </v>
      </c>
      <c r="R434" s="218" t="str">
        <f t="shared" si="40"/>
        <v xml:space="preserve"> </v>
      </c>
      <c r="S434" s="26"/>
    </row>
    <row r="435" spans="1:19">
      <c r="A435" s="12"/>
      <c r="B435" s="13">
        <v>427</v>
      </c>
      <c r="C435" s="23"/>
      <c r="D435" s="24" t="str">
        <f t="shared" si="36"/>
        <v xml:space="preserve"> </v>
      </c>
      <c r="E435" s="14" t="str">
        <f t="shared" si="37"/>
        <v xml:space="preserve"> </v>
      </c>
      <c r="F435" s="15"/>
      <c r="G435" s="13"/>
      <c r="H435" s="21"/>
      <c r="I435" s="16" t="str">
        <f t="shared" si="38"/>
        <v xml:space="preserve"> </v>
      </c>
      <c r="J435" s="17"/>
      <c r="K435" s="17"/>
      <c r="L435" s="92"/>
      <c r="M435" s="19"/>
      <c r="N435" s="25"/>
      <c r="O435" s="103" t="str">
        <f t="shared" si="41"/>
        <v xml:space="preserve"> </v>
      </c>
      <c r="P435" s="19" t="s">
        <v>316</v>
      </c>
      <c r="Q435" s="159" t="str">
        <f t="shared" si="39"/>
        <v xml:space="preserve"> </v>
      </c>
      <c r="R435" s="218" t="str">
        <f t="shared" si="40"/>
        <v xml:space="preserve"> </v>
      </c>
      <c r="S435" s="26"/>
    </row>
    <row r="436" spans="1:19">
      <c r="A436" s="12"/>
      <c r="B436" s="13">
        <v>428</v>
      </c>
      <c r="C436" s="23"/>
      <c r="D436" s="24" t="str">
        <f t="shared" si="36"/>
        <v xml:space="preserve"> </v>
      </c>
      <c r="E436" s="14" t="str">
        <f t="shared" si="37"/>
        <v xml:space="preserve"> </v>
      </c>
      <c r="F436" s="15"/>
      <c r="G436" s="13"/>
      <c r="H436" s="21"/>
      <c r="I436" s="16" t="str">
        <f t="shared" si="38"/>
        <v xml:space="preserve"> </v>
      </c>
      <c r="J436" s="17"/>
      <c r="K436" s="17"/>
      <c r="L436" s="92"/>
      <c r="M436" s="19"/>
      <c r="N436" s="25"/>
      <c r="O436" s="103" t="str">
        <f t="shared" si="41"/>
        <v xml:space="preserve"> </v>
      </c>
      <c r="P436" s="19" t="s">
        <v>316</v>
      </c>
      <c r="Q436" s="159" t="str">
        <f t="shared" si="39"/>
        <v xml:space="preserve"> </v>
      </c>
      <c r="R436" s="218" t="str">
        <f t="shared" si="40"/>
        <v xml:space="preserve"> </v>
      </c>
      <c r="S436" s="26"/>
    </row>
    <row r="437" spans="1:19">
      <c r="A437" s="12"/>
      <c r="B437" s="13">
        <v>429</v>
      </c>
      <c r="C437" s="23"/>
      <c r="D437" s="24" t="str">
        <f t="shared" si="36"/>
        <v xml:space="preserve"> </v>
      </c>
      <c r="E437" s="14" t="str">
        <f t="shared" si="37"/>
        <v xml:space="preserve"> </v>
      </c>
      <c r="F437" s="15"/>
      <c r="G437" s="13"/>
      <c r="H437" s="21"/>
      <c r="I437" s="16" t="str">
        <f t="shared" si="38"/>
        <v xml:space="preserve"> </v>
      </c>
      <c r="J437" s="17"/>
      <c r="K437" s="17"/>
      <c r="L437" s="92"/>
      <c r="M437" s="19"/>
      <c r="N437" s="25"/>
      <c r="O437" s="103" t="str">
        <f t="shared" si="41"/>
        <v xml:space="preserve"> </v>
      </c>
      <c r="P437" s="19" t="s">
        <v>316</v>
      </c>
      <c r="Q437" s="159" t="str">
        <f t="shared" si="39"/>
        <v xml:space="preserve"> </v>
      </c>
      <c r="R437" s="218" t="str">
        <f t="shared" si="40"/>
        <v xml:space="preserve"> </v>
      </c>
      <c r="S437" s="26"/>
    </row>
    <row r="438" spans="1:19">
      <c r="A438" s="12"/>
      <c r="B438" s="13">
        <v>430</v>
      </c>
      <c r="C438" s="23"/>
      <c r="D438" s="24" t="str">
        <f t="shared" si="36"/>
        <v xml:space="preserve"> </v>
      </c>
      <c r="E438" s="14" t="str">
        <f t="shared" si="37"/>
        <v xml:space="preserve"> </v>
      </c>
      <c r="F438" s="15"/>
      <c r="G438" s="13"/>
      <c r="H438" s="21"/>
      <c r="I438" s="16" t="str">
        <f t="shared" si="38"/>
        <v xml:space="preserve"> </v>
      </c>
      <c r="J438" s="17"/>
      <c r="K438" s="17"/>
      <c r="L438" s="92"/>
      <c r="M438" s="19"/>
      <c r="N438" s="19"/>
      <c r="O438" s="103" t="str">
        <f t="shared" si="41"/>
        <v xml:space="preserve"> </v>
      </c>
      <c r="P438" s="19" t="s">
        <v>316</v>
      </c>
      <c r="Q438" s="159" t="str">
        <f t="shared" si="39"/>
        <v xml:space="preserve"> </v>
      </c>
      <c r="R438" s="218" t="str">
        <f t="shared" si="40"/>
        <v xml:space="preserve"> </v>
      </c>
      <c r="S438" s="26"/>
    </row>
    <row r="439" spans="1:19">
      <c r="A439" s="12"/>
      <c r="B439" s="13">
        <v>431</v>
      </c>
      <c r="C439" s="23"/>
      <c r="D439" s="24" t="str">
        <f t="shared" si="36"/>
        <v xml:space="preserve"> </v>
      </c>
      <c r="E439" s="14" t="str">
        <f t="shared" si="37"/>
        <v xml:space="preserve"> </v>
      </c>
      <c r="F439" s="15"/>
      <c r="G439" s="13"/>
      <c r="H439" s="21"/>
      <c r="I439" s="16" t="str">
        <f t="shared" si="38"/>
        <v xml:space="preserve"> </v>
      </c>
      <c r="J439" s="17"/>
      <c r="K439" s="17"/>
      <c r="L439" s="92"/>
      <c r="M439" s="19"/>
      <c r="N439" s="25"/>
      <c r="O439" s="103" t="str">
        <f t="shared" si="41"/>
        <v xml:space="preserve"> </v>
      </c>
      <c r="P439" s="19" t="s">
        <v>316</v>
      </c>
      <c r="Q439" s="159" t="str">
        <f t="shared" si="39"/>
        <v xml:space="preserve"> </v>
      </c>
      <c r="R439" s="218" t="str">
        <f t="shared" si="40"/>
        <v xml:space="preserve"> </v>
      </c>
      <c r="S439" s="26"/>
    </row>
    <row r="440" spans="1:19">
      <c r="A440" s="12"/>
      <c r="B440" s="13">
        <v>432</v>
      </c>
      <c r="C440" s="23"/>
      <c r="D440" s="24" t="str">
        <f t="shared" si="36"/>
        <v xml:space="preserve"> </v>
      </c>
      <c r="E440" s="14" t="str">
        <f t="shared" si="37"/>
        <v xml:space="preserve"> </v>
      </c>
      <c r="F440" s="15"/>
      <c r="G440" s="13"/>
      <c r="H440" s="21"/>
      <c r="I440" s="16" t="str">
        <f t="shared" si="38"/>
        <v xml:space="preserve"> </v>
      </c>
      <c r="J440" s="17"/>
      <c r="K440" s="17"/>
      <c r="L440" s="92"/>
      <c r="M440" s="19"/>
      <c r="N440" s="25"/>
      <c r="O440" s="103" t="str">
        <f t="shared" si="41"/>
        <v xml:space="preserve"> </v>
      </c>
      <c r="P440" s="19" t="s">
        <v>316</v>
      </c>
      <c r="Q440" s="159" t="str">
        <f t="shared" si="39"/>
        <v xml:space="preserve"> </v>
      </c>
      <c r="R440" s="218" t="str">
        <f t="shared" si="40"/>
        <v xml:space="preserve"> </v>
      </c>
      <c r="S440" s="26"/>
    </row>
    <row r="441" spans="1:19">
      <c r="A441" s="12"/>
      <c r="B441" s="13">
        <v>433</v>
      </c>
      <c r="C441" s="23"/>
      <c r="D441" s="24" t="str">
        <f t="shared" si="36"/>
        <v xml:space="preserve"> </v>
      </c>
      <c r="E441" s="14" t="str">
        <f t="shared" si="37"/>
        <v xml:space="preserve"> </v>
      </c>
      <c r="F441" s="15"/>
      <c r="G441" s="13"/>
      <c r="H441" s="21"/>
      <c r="I441" s="16" t="str">
        <f t="shared" si="38"/>
        <v xml:space="preserve"> </v>
      </c>
      <c r="J441" s="17"/>
      <c r="K441" s="17"/>
      <c r="L441" s="92"/>
      <c r="M441" s="19"/>
      <c r="N441" s="25"/>
      <c r="O441" s="103" t="str">
        <f t="shared" si="41"/>
        <v xml:space="preserve"> </v>
      </c>
      <c r="P441" s="19" t="s">
        <v>316</v>
      </c>
      <c r="Q441" s="159" t="str">
        <f t="shared" si="39"/>
        <v xml:space="preserve"> </v>
      </c>
      <c r="R441" s="218" t="str">
        <f t="shared" si="40"/>
        <v xml:space="preserve"> </v>
      </c>
      <c r="S441" s="26"/>
    </row>
    <row r="442" spans="1:19">
      <c r="A442" s="12"/>
      <c r="B442" s="13">
        <v>434</v>
      </c>
      <c r="C442" s="23"/>
      <c r="D442" s="24" t="str">
        <f t="shared" si="36"/>
        <v xml:space="preserve"> </v>
      </c>
      <c r="E442" s="14" t="str">
        <f t="shared" si="37"/>
        <v xml:space="preserve"> </v>
      </c>
      <c r="F442" s="15"/>
      <c r="G442" s="13"/>
      <c r="H442" s="21"/>
      <c r="I442" s="16" t="str">
        <f t="shared" si="38"/>
        <v xml:space="preserve"> </v>
      </c>
      <c r="J442" s="17"/>
      <c r="K442" s="17"/>
      <c r="L442" s="92"/>
      <c r="M442" s="19"/>
      <c r="N442" s="25"/>
      <c r="O442" s="103" t="str">
        <f t="shared" si="41"/>
        <v xml:space="preserve"> </v>
      </c>
      <c r="P442" s="19" t="s">
        <v>316</v>
      </c>
      <c r="Q442" s="159" t="str">
        <f t="shared" si="39"/>
        <v xml:space="preserve"> </v>
      </c>
      <c r="R442" s="218" t="str">
        <f t="shared" si="40"/>
        <v xml:space="preserve"> </v>
      </c>
      <c r="S442" s="26"/>
    </row>
    <row r="443" spans="1:19">
      <c r="A443" s="12"/>
      <c r="B443" s="13">
        <v>435</v>
      </c>
      <c r="C443" s="23"/>
      <c r="D443" s="24" t="str">
        <f t="shared" si="36"/>
        <v xml:space="preserve"> </v>
      </c>
      <c r="E443" s="14" t="str">
        <f t="shared" si="37"/>
        <v xml:space="preserve"> </v>
      </c>
      <c r="F443" s="15"/>
      <c r="G443" s="13"/>
      <c r="H443" s="21"/>
      <c r="I443" s="16" t="str">
        <f t="shared" si="38"/>
        <v xml:space="preserve"> </v>
      </c>
      <c r="J443" s="17"/>
      <c r="K443" s="17"/>
      <c r="L443" s="92"/>
      <c r="M443" s="19"/>
      <c r="N443" s="25"/>
      <c r="O443" s="103" t="str">
        <f t="shared" si="41"/>
        <v xml:space="preserve"> </v>
      </c>
      <c r="P443" s="19" t="s">
        <v>316</v>
      </c>
      <c r="Q443" s="159" t="str">
        <f t="shared" si="39"/>
        <v xml:space="preserve"> </v>
      </c>
      <c r="R443" s="218" t="str">
        <f t="shared" si="40"/>
        <v xml:space="preserve"> </v>
      </c>
      <c r="S443" s="26"/>
    </row>
    <row r="444" spans="1:19">
      <c r="A444" s="12"/>
      <c r="B444" s="13">
        <v>436</v>
      </c>
      <c r="C444" s="23"/>
      <c r="D444" s="24" t="str">
        <f t="shared" si="36"/>
        <v xml:space="preserve"> </v>
      </c>
      <c r="E444" s="14" t="str">
        <f t="shared" si="37"/>
        <v xml:space="preserve"> </v>
      </c>
      <c r="F444" s="15"/>
      <c r="G444" s="13"/>
      <c r="H444" s="21"/>
      <c r="I444" s="16" t="str">
        <f t="shared" si="38"/>
        <v xml:space="preserve"> </v>
      </c>
      <c r="J444" s="17"/>
      <c r="K444" s="17"/>
      <c r="L444" s="92"/>
      <c r="M444" s="19"/>
      <c r="N444" s="25"/>
      <c r="O444" s="103" t="str">
        <f t="shared" si="41"/>
        <v xml:space="preserve"> </v>
      </c>
      <c r="P444" s="19" t="s">
        <v>316</v>
      </c>
      <c r="Q444" s="159" t="str">
        <f t="shared" si="39"/>
        <v xml:space="preserve"> </v>
      </c>
      <c r="R444" s="218" t="str">
        <f t="shared" si="40"/>
        <v xml:space="preserve"> </v>
      </c>
      <c r="S444" s="26"/>
    </row>
    <row r="445" spans="1:19">
      <c r="A445" s="12"/>
      <c r="B445" s="13">
        <v>437</v>
      </c>
      <c r="C445" s="23"/>
      <c r="D445" s="24" t="str">
        <f t="shared" si="36"/>
        <v xml:space="preserve"> </v>
      </c>
      <c r="E445" s="14" t="str">
        <f t="shared" si="37"/>
        <v xml:space="preserve"> </v>
      </c>
      <c r="F445" s="15"/>
      <c r="G445" s="13"/>
      <c r="H445" s="21"/>
      <c r="I445" s="16" t="str">
        <f t="shared" si="38"/>
        <v xml:space="preserve"> </v>
      </c>
      <c r="J445" s="17"/>
      <c r="K445" s="17"/>
      <c r="L445" s="92"/>
      <c r="M445" s="19"/>
      <c r="N445" s="25"/>
      <c r="O445" s="103" t="str">
        <f t="shared" si="41"/>
        <v xml:space="preserve"> </v>
      </c>
      <c r="P445" s="19" t="s">
        <v>316</v>
      </c>
      <c r="Q445" s="159" t="str">
        <f t="shared" si="39"/>
        <v xml:space="preserve"> </v>
      </c>
      <c r="R445" s="218" t="str">
        <f t="shared" si="40"/>
        <v xml:space="preserve"> </v>
      </c>
      <c r="S445" s="26"/>
    </row>
    <row r="446" spans="1:19">
      <c r="A446" s="12"/>
      <c r="B446" s="13">
        <v>438</v>
      </c>
      <c r="C446" s="23"/>
      <c r="D446" s="24" t="str">
        <f t="shared" si="36"/>
        <v xml:space="preserve"> </v>
      </c>
      <c r="E446" s="14" t="str">
        <f t="shared" si="37"/>
        <v xml:space="preserve"> </v>
      </c>
      <c r="F446" s="15"/>
      <c r="G446" s="13"/>
      <c r="H446" s="21"/>
      <c r="I446" s="16" t="str">
        <f t="shared" si="38"/>
        <v xml:space="preserve"> </v>
      </c>
      <c r="J446" s="17"/>
      <c r="K446" s="17"/>
      <c r="L446" s="92"/>
      <c r="M446" s="19"/>
      <c r="N446" s="25"/>
      <c r="O446" s="103" t="str">
        <f t="shared" si="41"/>
        <v xml:space="preserve"> </v>
      </c>
      <c r="P446" s="19" t="s">
        <v>316</v>
      </c>
      <c r="Q446" s="159" t="str">
        <f t="shared" si="39"/>
        <v xml:space="preserve"> </v>
      </c>
      <c r="R446" s="218" t="str">
        <f t="shared" si="40"/>
        <v xml:space="preserve"> </v>
      </c>
      <c r="S446" s="26"/>
    </row>
    <row r="447" spans="1:19">
      <c r="A447" s="12"/>
      <c r="B447" s="13">
        <v>439</v>
      </c>
      <c r="C447" s="23"/>
      <c r="D447" s="24" t="str">
        <f t="shared" si="36"/>
        <v xml:space="preserve"> </v>
      </c>
      <c r="E447" s="14" t="str">
        <f t="shared" si="37"/>
        <v xml:space="preserve"> </v>
      </c>
      <c r="F447" s="15"/>
      <c r="G447" s="13"/>
      <c r="H447" s="21"/>
      <c r="I447" s="16" t="str">
        <f t="shared" si="38"/>
        <v xml:space="preserve"> </v>
      </c>
      <c r="J447" s="17"/>
      <c r="K447" s="17"/>
      <c r="L447" s="92"/>
      <c r="M447" s="19"/>
      <c r="N447" s="25"/>
      <c r="O447" s="103" t="str">
        <f t="shared" si="41"/>
        <v xml:space="preserve"> </v>
      </c>
      <c r="P447" s="19" t="s">
        <v>316</v>
      </c>
      <c r="Q447" s="159" t="str">
        <f t="shared" si="39"/>
        <v xml:space="preserve"> </v>
      </c>
      <c r="R447" s="218" t="str">
        <f t="shared" si="40"/>
        <v xml:space="preserve"> </v>
      </c>
      <c r="S447" s="26"/>
    </row>
    <row r="448" spans="1:19">
      <c r="A448" s="12"/>
      <c r="B448" s="13">
        <v>440</v>
      </c>
      <c r="C448" s="23"/>
      <c r="D448" s="24" t="str">
        <f t="shared" si="36"/>
        <v xml:space="preserve"> </v>
      </c>
      <c r="E448" s="14" t="str">
        <f t="shared" si="37"/>
        <v xml:space="preserve"> </v>
      </c>
      <c r="F448" s="15"/>
      <c r="G448" s="13"/>
      <c r="H448" s="21"/>
      <c r="I448" s="16" t="str">
        <f t="shared" si="38"/>
        <v xml:space="preserve"> </v>
      </c>
      <c r="J448" s="17"/>
      <c r="K448" s="17"/>
      <c r="L448" s="92"/>
      <c r="M448" s="19"/>
      <c r="N448" s="25"/>
      <c r="O448" s="103" t="str">
        <f t="shared" si="41"/>
        <v xml:space="preserve"> </v>
      </c>
      <c r="P448" s="19" t="s">
        <v>316</v>
      </c>
      <c r="Q448" s="159" t="str">
        <f t="shared" si="39"/>
        <v xml:space="preserve"> </v>
      </c>
      <c r="R448" s="218" t="str">
        <f t="shared" si="40"/>
        <v xml:space="preserve"> </v>
      </c>
      <c r="S448" s="26"/>
    </row>
    <row r="449" spans="1:19">
      <c r="A449" s="12"/>
      <c r="B449" s="13">
        <v>441</v>
      </c>
      <c r="C449" s="23"/>
      <c r="D449" s="24" t="str">
        <f t="shared" ref="D449:D512" si="42">IFERROR(VLOOKUP(C449,DATOS,4,FALSE)," ")</f>
        <v xml:space="preserve"> </v>
      </c>
      <c r="E449" s="14" t="str">
        <f t="shared" ref="E449:E512" si="43">IFERROR(VLOOKUP(C449,DATOS,3,FALSE)," ")</f>
        <v xml:space="preserve"> </v>
      </c>
      <c r="F449" s="15"/>
      <c r="G449" s="13"/>
      <c r="H449" s="21"/>
      <c r="I449" s="16" t="str">
        <f t="shared" ref="I449:I512" si="44">IFERROR(VLOOKUP(C449,DATOS,5,FALSE)," ")</f>
        <v xml:space="preserve"> </v>
      </c>
      <c r="J449" s="17"/>
      <c r="K449" s="17"/>
      <c r="L449" s="92"/>
      <c r="M449" s="19"/>
      <c r="N449" s="25"/>
      <c r="O449" s="103" t="str">
        <f t="shared" si="41"/>
        <v xml:space="preserve"> </v>
      </c>
      <c r="P449" s="19" t="s">
        <v>316</v>
      </c>
      <c r="Q449" s="159" t="str">
        <f t="shared" ref="Q449:Q512" si="45">IFERROR(VLOOKUP(C449,DATOS,10,FALSE)," ")</f>
        <v xml:space="preserve"> </v>
      </c>
      <c r="R449" s="218" t="str">
        <f t="shared" si="40"/>
        <v xml:space="preserve"> </v>
      </c>
      <c r="S449" s="26"/>
    </row>
    <row r="450" spans="1:19">
      <c r="A450" s="12"/>
      <c r="B450" s="13">
        <v>442</v>
      </c>
      <c r="C450" s="23"/>
      <c r="D450" s="24" t="str">
        <f t="shared" si="42"/>
        <v xml:space="preserve"> </v>
      </c>
      <c r="E450" s="14" t="str">
        <f t="shared" si="43"/>
        <v xml:space="preserve"> </v>
      </c>
      <c r="F450" s="15"/>
      <c r="G450" s="13"/>
      <c r="H450" s="21"/>
      <c r="I450" s="16" t="str">
        <f t="shared" si="44"/>
        <v xml:space="preserve"> </v>
      </c>
      <c r="J450" s="17"/>
      <c r="K450" s="17"/>
      <c r="L450" s="92"/>
      <c r="M450" s="19"/>
      <c r="N450" s="25"/>
      <c r="O450" s="103" t="str">
        <f t="shared" si="41"/>
        <v xml:space="preserve"> </v>
      </c>
      <c r="P450" s="19" t="s">
        <v>316</v>
      </c>
      <c r="Q450" s="159" t="str">
        <f t="shared" si="45"/>
        <v xml:space="preserve"> </v>
      </c>
      <c r="R450" s="218" t="str">
        <f t="shared" si="40"/>
        <v xml:space="preserve"> </v>
      </c>
      <c r="S450" s="26"/>
    </row>
    <row r="451" spans="1:19">
      <c r="A451" s="12"/>
      <c r="B451" s="13">
        <v>443</v>
      </c>
      <c r="C451" s="23"/>
      <c r="D451" s="24" t="str">
        <f t="shared" si="42"/>
        <v xml:space="preserve"> </v>
      </c>
      <c r="E451" s="14" t="str">
        <f t="shared" si="43"/>
        <v xml:space="preserve"> </v>
      </c>
      <c r="F451" s="15"/>
      <c r="G451" s="13"/>
      <c r="H451" s="21"/>
      <c r="I451" s="16" t="str">
        <f t="shared" si="44"/>
        <v xml:space="preserve"> </v>
      </c>
      <c r="J451" s="17"/>
      <c r="K451" s="17"/>
      <c r="L451" s="92"/>
      <c r="M451" s="19"/>
      <c r="N451" s="25"/>
      <c r="O451" s="103" t="str">
        <f t="shared" si="41"/>
        <v xml:space="preserve"> </v>
      </c>
      <c r="P451" s="19" t="s">
        <v>316</v>
      </c>
      <c r="Q451" s="159" t="str">
        <f t="shared" si="45"/>
        <v xml:space="preserve"> </v>
      </c>
      <c r="R451" s="218" t="str">
        <f t="shared" ref="R451:R514" si="46">IFERROR(H451/Q451*100," ")</f>
        <v xml:space="preserve"> </v>
      </c>
      <c r="S451" s="26"/>
    </row>
    <row r="452" spans="1:19">
      <c r="A452" s="12"/>
      <c r="B452" s="13">
        <v>444</v>
      </c>
      <c r="C452" s="23"/>
      <c r="D452" s="24" t="str">
        <f t="shared" si="42"/>
        <v xml:space="preserve"> </v>
      </c>
      <c r="E452" s="14" t="str">
        <f t="shared" si="43"/>
        <v xml:space="preserve"> </v>
      </c>
      <c r="F452" s="15"/>
      <c r="G452" s="13"/>
      <c r="H452" s="21"/>
      <c r="I452" s="16" t="str">
        <f t="shared" si="44"/>
        <v xml:space="preserve"> </v>
      </c>
      <c r="J452" s="17"/>
      <c r="K452" s="17"/>
      <c r="L452" s="92"/>
      <c r="M452" s="19"/>
      <c r="N452" s="25"/>
      <c r="O452" s="103" t="str">
        <f t="shared" si="41"/>
        <v xml:space="preserve"> </v>
      </c>
      <c r="P452" s="19" t="s">
        <v>316</v>
      </c>
      <c r="Q452" s="159" t="str">
        <f t="shared" si="45"/>
        <v xml:space="preserve"> </v>
      </c>
      <c r="R452" s="218" t="str">
        <f t="shared" si="46"/>
        <v xml:space="preserve"> </v>
      </c>
      <c r="S452" s="26"/>
    </row>
    <row r="453" spans="1:19">
      <c r="A453" s="12"/>
      <c r="B453" s="13">
        <v>445</v>
      </c>
      <c r="C453" s="23"/>
      <c r="D453" s="24" t="str">
        <f t="shared" si="42"/>
        <v xml:space="preserve"> </v>
      </c>
      <c r="E453" s="14" t="str">
        <f t="shared" si="43"/>
        <v xml:space="preserve"> </v>
      </c>
      <c r="F453" s="15"/>
      <c r="G453" s="13"/>
      <c r="H453" s="21"/>
      <c r="I453" s="16" t="str">
        <f t="shared" si="44"/>
        <v xml:space="preserve"> </v>
      </c>
      <c r="J453" s="17"/>
      <c r="K453" s="17"/>
      <c r="L453" s="92"/>
      <c r="M453" s="19"/>
      <c r="N453" s="25"/>
      <c r="O453" s="103" t="str">
        <f t="shared" si="41"/>
        <v xml:space="preserve"> </v>
      </c>
      <c r="P453" s="19" t="s">
        <v>316</v>
      </c>
      <c r="Q453" s="159" t="str">
        <f t="shared" si="45"/>
        <v xml:space="preserve"> </v>
      </c>
      <c r="R453" s="218" t="str">
        <f t="shared" si="46"/>
        <v xml:space="preserve"> </v>
      </c>
      <c r="S453" s="26"/>
    </row>
    <row r="454" spans="1:19">
      <c r="A454" s="12"/>
      <c r="B454" s="13">
        <v>446</v>
      </c>
      <c r="C454" s="23"/>
      <c r="D454" s="24" t="str">
        <f t="shared" si="42"/>
        <v xml:space="preserve"> </v>
      </c>
      <c r="E454" s="14" t="str">
        <f t="shared" si="43"/>
        <v xml:space="preserve"> </v>
      </c>
      <c r="F454" s="15"/>
      <c r="G454" s="13"/>
      <c r="H454" s="21"/>
      <c r="I454" s="16" t="str">
        <f t="shared" si="44"/>
        <v xml:space="preserve"> </v>
      </c>
      <c r="J454" s="17"/>
      <c r="K454" s="17"/>
      <c r="L454" s="92"/>
      <c r="M454" s="19"/>
      <c r="N454" s="25"/>
      <c r="O454" s="103" t="str">
        <f t="shared" si="41"/>
        <v xml:space="preserve"> </v>
      </c>
      <c r="P454" s="19" t="s">
        <v>316</v>
      </c>
      <c r="Q454" s="159" t="str">
        <f t="shared" si="45"/>
        <v xml:space="preserve"> </v>
      </c>
      <c r="R454" s="218" t="str">
        <f t="shared" si="46"/>
        <v xml:space="preserve"> </v>
      </c>
      <c r="S454" s="26"/>
    </row>
    <row r="455" spans="1:19">
      <c r="A455" s="12"/>
      <c r="B455" s="13">
        <v>447</v>
      </c>
      <c r="C455" s="23"/>
      <c r="D455" s="24" t="str">
        <f t="shared" si="42"/>
        <v xml:space="preserve"> </v>
      </c>
      <c r="E455" s="14" t="str">
        <f t="shared" si="43"/>
        <v xml:space="preserve"> </v>
      </c>
      <c r="F455" s="15"/>
      <c r="G455" s="13"/>
      <c r="H455" s="21"/>
      <c r="I455" s="16" t="str">
        <f t="shared" si="44"/>
        <v xml:space="preserve"> </v>
      </c>
      <c r="J455" s="17"/>
      <c r="K455" s="17"/>
      <c r="L455" s="92"/>
      <c r="M455" s="19"/>
      <c r="N455" s="25"/>
      <c r="O455" s="103" t="str">
        <f t="shared" si="41"/>
        <v xml:space="preserve"> </v>
      </c>
      <c r="P455" s="19" t="s">
        <v>316</v>
      </c>
      <c r="Q455" s="159" t="str">
        <f t="shared" si="45"/>
        <v xml:space="preserve"> </v>
      </c>
      <c r="R455" s="218" t="str">
        <f t="shared" si="46"/>
        <v xml:space="preserve"> </v>
      </c>
      <c r="S455" s="26"/>
    </row>
    <row r="456" spans="1:19">
      <c r="A456" s="12"/>
      <c r="B456" s="13">
        <v>448</v>
      </c>
      <c r="C456" s="23"/>
      <c r="D456" s="24" t="str">
        <f t="shared" si="42"/>
        <v xml:space="preserve"> </v>
      </c>
      <c r="E456" s="14" t="str">
        <f t="shared" si="43"/>
        <v xml:space="preserve"> </v>
      </c>
      <c r="F456" s="15"/>
      <c r="G456" s="13"/>
      <c r="H456" s="21"/>
      <c r="I456" s="16" t="str">
        <f t="shared" si="44"/>
        <v xml:space="preserve"> </v>
      </c>
      <c r="J456" s="17"/>
      <c r="K456" s="17"/>
      <c r="L456" s="92"/>
      <c r="M456" s="19"/>
      <c r="N456" s="25"/>
      <c r="O456" s="103" t="str">
        <f t="shared" si="41"/>
        <v xml:space="preserve"> </v>
      </c>
      <c r="P456" s="19" t="s">
        <v>316</v>
      </c>
      <c r="Q456" s="159" t="str">
        <f t="shared" si="45"/>
        <v xml:space="preserve"> </v>
      </c>
      <c r="R456" s="218" t="str">
        <f t="shared" si="46"/>
        <v xml:space="preserve"> </v>
      </c>
      <c r="S456" s="26"/>
    </row>
    <row r="457" spans="1:19">
      <c r="A457" s="12"/>
      <c r="B457" s="13">
        <v>449</v>
      </c>
      <c r="C457" s="23"/>
      <c r="D457" s="24" t="str">
        <f t="shared" si="42"/>
        <v xml:space="preserve"> </v>
      </c>
      <c r="E457" s="14" t="str">
        <f t="shared" si="43"/>
        <v xml:space="preserve"> </v>
      </c>
      <c r="F457" s="15"/>
      <c r="G457" s="13"/>
      <c r="H457" s="21"/>
      <c r="I457" s="16" t="str">
        <f t="shared" si="44"/>
        <v xml:space="preserve"> </v>
      </c>
      <c r="J457" s="17"/>
      <c r="K457" s="17"/>
      <c r="L457" s="92"/>
      <c r="M457" s="19"/>
      <c r="N457" s="25"/>
      <c r="O457" s="103" t="str">
        <f t="shared" ref="O457:O520" si="47">IFERROR(VLOOKUP(C457,DATOS,16,FALSE)," ")</f>
        <v xml:space="preserve"> </v>
      </c>
      <c r="P457" s="19" t="s">
        <v>316</v>
      </c>
      <c r="Q457" s="159" t="str">
        <f t="shared" si="45"/>
        <v xml:space="preserve"> </v>
      </c>
      <c r="R457" s="218" t="str">
        <f t="shared" si="46"/>
        <v xml:space="preserve"> </v>
      </c>
      <c r="S457" s="26"/>
    </row>
    <row r="458" spans="1:19">
      <c r="A458" s="12"/>
      <c r="B458" s="13">
        <v>450</v>
      </c>
      <c r="C458" s="23"/>
      <c r="D458" s="24" t="str">
        <f t="shared" si="42"/>
        <v xml:space="preserve"> </v>
      </c>
      <c r="E458" s="14" t="str">
        <f t="shared" si="43"/>
        <v xml:space="preserve"> </v>
      </c>
      <c r="F458" s="15"/>
      <c r="G458" s="13"/>
      <c r="H458" s="21"/>
      <c r="I458" s="16" t="str">
        <f t="shared" si="44"/>
        <v xml:space="preserve"> </v>
      </c>
      <c r="J458" s="17"/>
      <c r="K458" s="17"/>
      <c r="L458" s="92"/>
      <c r="M458" s="19"/>
      <c r="N458" s="25"/>
      <c r="O458" s="103" t="str">
        <f t="shared" si="47"/>
        <v xml:space="preserve"> </v>
      </c>
      <c r="P458" s="19" t="s">
        <v>316</v>
      </c>
      <c r="Q458" s="159" t="str">
        <f t="shared" si="45"/>
        <v xml:space="preserve"> </v>
      </c>
      <c r="R458" s="218" t="str">
        <f t="shared" si="46"/>
        <v xml:space="preserve"> </v>
      </c>
      <c r="S458" s="26"/>
    </row>
    <row r="459" spans="1:19">
      <c r="A459" s="12"/>
      <c r="B459" s="13">
        <v>451</v>
      </c>
      <c r="C459" s="23"/>
      <c r="D459" s="24" t="str">
        <f t="shared" si="42"/>
        <v xml:space="preserve"> </v>
      </c>
      <c r="E459" s="14" t="str">
        <f t="shared" si="43"/>
        <v xml:space="preserve"> </v>
      </c>
      <c r="F459" s="15"/>
      <c r="G459" s="13"/>
      <c r="H459" s="21"/>
      <c r="I459" s="16" t="str">
        <f t="shared" si="44"/>
        <v xml:space="preserve"> </v>
      </c>
      <c r="J459" s="17"/>
      <c r="K459" s="17"/>
      <c r="L459" s="92"/>
      <c r="M459" s="19"/>
      <c r="N459" s="25"/>
      <c r="O459" s="103" t="str">
        <f t="shared" si="47"/>
        <v xml:space="preserve"> </v>
      </c>
      <c r="P459" s="19" t="s">
        <v>316</v>
      </c>
      <c r="Q459" s="159" t="str">
        <f t="shared" si="45"/>
        <v xml:space="preserve"> </v>
      </c>
      <c r="R459" s="218" t="str">
        <f t="shared" si="46"/>
        <v xml:space="preserve"> </v>
      </c>
      <c r="S459" s="26"/>
    </row>
    <row r="460" spans="1:19">
      <c r="A460" s="12"/>
      <c r="B460" s="13">
        <v>452</v>
      </c>
      <c r="C460" s="23"/>
      <c r="D460" s="24" t="str">
        <f t="shared" si="42"/>
        <v xml:space="preserve"> </v>
      </c>
      <c r="E460" s="14" t="str">
        <f t="shared" si="43"/>
        <v xml:space="preserve"> </v>
      </c>
      <c r="F460" s="15"/>
      <c r="G460" s="13"/>
      <c r="H460" s="21"/>
      <c r="I460" s="16" t="str">
        <f t="shared" si="44"/>
        <v xml:space="preserve"> </v>
      </c>
      <c r="J460" s="17"/>
      <c r="K460" s="17"/>
      <c r="L460" s="92"/>
      <c r="M460" s="19"/>
      <c r="N460" s="25"/>
      <c r="O460" s="103" t="str">
        <f t="shared" si="47"/>
        <v xml:space="preserve"> </v>
      </c>
      <c r="P460" s="19" t="s">
        <v>316</v>
      </c>
      <c r="Q460" s="159" t="str">
        <f t="shared" si="45"/>
        <v xml:space="preserve"> </v>
      </c>
      <c r="R460" s="218" t="str">
        <f t="shared" si="46"/>
        <v xml:space="preserve"> </v>
      </c>
      <c r="S460" s="26"/>
    </row>
    <row r="461" spans="1:19">
      <c r="A461" s="12"/>
      <c r="B461" s="13">
        <v>453</v>
      </c>
      <c r="C461" s="23"/>
      <c r="D461" s="24" t="str">
        <f t="shared" si="42"/>
        <v xml:space="preserve"> </v>
      </c>
      <c r="E461" s="14" t="str">
        <f t="shared" si="43"/>
        <v xml:space="preserve"> </v>
      </c>
      <c r="F461" s="15"/>
      <c r="G461" s="13"/>
      <c r="H461" s="21"/>
      <c r="I461" s="16" t="str">
        <f t="shared" si="44"/>
        <v xml:space="preserve"> </v>
      </c>
      <c r="J461" s="17"/>
      <c r="K461" s="17"/>
      <c r="L461" s="92"/>
      <c r="M461" s="19"/>
      <c r="N461" s="25"/>
      <c r="O461" s="103" t="str">
        <f t="shared" si="47"/>
        <v xml:space="preserve"> </v>
      </c>
      <c r="P461" s="19" t="s">
        <v>316</v>
      </c>
      <c r="Q461" s="159" t="str">
        <f t="shared" si="45"/>
        <v xml:space="preserve"> </v>
      </c>
      <c r="R461" s="218" t="str">
        <f t="shared" si="46"/>
        <v xml:space="preserve"> </v>
      </c>
      <c r="S461" s="26"/>
    </row>
    <row r="462" spans="1:19">
      <c r="A462" s="12"/>
      <c r="B462" s="13">
        <v>454</v>
      </c>
      <c r="C462" s="23"/>
      <c r="D462" s="24" t="str">
        <f t="shared" si="42"/>
        <v xml:space="preserve"> </v>
      </c>
      <c r="E462" s="14" t="str">
        <f t="shared" si="43"/>
        <v xml:space="preserve"> </v>
      </c>
      <c r="F462" s="15"/>
      <c r="G462" s="13"/>
      <c r="H462" s="21"/>
      <c r="I462" s="16" t="str">
        <f t="shared" si="44"/>
        <v xml:space="preserve"> </v>
      </c>
      <c r="J462" s="17"/>
      <c r="K462" s="17"/>
      <c r="L462" s="92"/>
      <c r="M462" s="19"/>
      <c r="N462" s="25"/>
      <c r="O462" s="103" t="str">
        <f t="shared" si="47"/>
        <v xml:space="preserve"> </v>
      </c>
      <c r="P462" s="19" t="s">
        <v>316</v>
      </c>
      <c r="Q462" s="159" t="str">
        <f t="shared" si="45"/>
        <v xml:space="preserve"> </v>
      </c>
      <c r="R462" s="218" t="str">
        <f t="shared" si="46"/>
        <v xml:space="preserve"> </v>
      </c>
      <c r="S462" s="26"/>
    </row>
    <row r="463" spans="1:19">
      <c r="A463" s="12"/>
      <c r="B463" s="13">
        <v>455</v>
      </c>
      <c r="C463" s="23"/>
      <c r="D463" s="24" t="str">
        <f t="shared" si="42"/>
        <v xml:space="preserve"> </v>
      </c>
      <c r="E463" s="14" t="str">
        <f t="shared" si="43"/>
        <v xml:space="preserve"> </v>
      </c>
      <c r="F463" s="15"/>
      <c r="G463" s="13"/>
      <c r="H463" s="21"/>
      <c r="I463" s="16" t="str">
        <f t="shared" si="44"/>
        <v xml:space="preserve"> </v>
      </c>
      <c r="J463" s="17"/>
      <c r="K463" s="17"/>
      <c r="L463" s="92"/>
      <c r="M463" s="19"/>
      <c r="N463" s="25"/>
      <c r="O463" s="103" t="str">
        <f t="shared" si="47"/>
        <v xml:space="preserve"> </v>
      </c>
      <c r="P463" s="19" t="s">
        <v>316</v>
      </c>
      <c r="Q463" s="159" t="str">
        <f t="shared" si="45"/>
        <v xml:space="preserve"> </v>
      </c>
      <c r="R463" s="218" t="str">
        <f t="shared" si="46"/>
        <v xml:space="preserve"> </v>
      </c>
      <c r="S463" s="26"/>
    </row>
    <row r="464" spans="1:19">
      <c r="A464" s="12"/>
      <c r="B464" s="13">
        <v>456</v>
      </c>
      <c r="C464" s="23"/>
      <c r="D464" s="24" t="str">
        <f t="shared" si="42"/>
        <v xml:space="preserve"> </v>
      </c>
      <c r="E464" s="14" t="str">
        <f t="shared" si="43"/>
        <v xml:space="preserve"> </v>
      </c>
      <c r="F464" s="15"/>
      <c r="G464" s="13"/>
      <c r="H464" s="21"/>
      <c r="I464" s="16" t="str">
        <f t="shared" si="44"/>
        <v xml:space="preserve"> </v>
      </c>
      <c r="J464" s="17"/>
      <c r="K464" s="17"/>
      <c r="L464" s="92"/>
      <c r="M464" s="19"/>
      <c r="N464" s="25"/>
      <c r="O464" s="103" t="str">
        <f t="shared" si="47"/>
        <v xml:space="preserve"> </v>
      </c>
      <c r="P464" s="19" t="s">
        <v>316</v>
      </c>
      <c r="Q464" s="159" t="str">
        <f t="shared" si="45"/>
        <v xml:space="preserve"> </v>
      </c>
      <c r="R464" s="218" t="str">
        <f t="shared" si="46"/>
        <v xml:space="preserve"> </v>
      </c>
      <c r="S464" s="26"/>
    </row>
    <row r="465" spans="1:19">
      <c r="A465" s="12"/>
      <c r="B465" s="13">
        <v>457</v>
      </c>
      <c r="C465" s="23"/>
      <c r="D465" s="24" t="str">
        <f t="shared" si="42"/>
        <v xml:space="preserve"> </v>
      </c>
      <c r="E465" s="14" t="str">
        <f t="shared" si="43"/>
        <v xml:space="preserve"> </v>
      </c>
      <c r="F465" s="15"/>
      <c r="G465" s="13"/>
      <c r="H465" s="21"/>
      <c r="I465" s="16" t="str">
        <f t="shared" si="44"/>
        <v xml:space="preserve"> </v>
      </c>
      <c r="J465" s="17"/>
      <c r="K465" s="17"/>
      <c r="L465" s="92"/>
      <c r="M465" s="19"/>
      <c r="N465" s="25"/>
      <c r="O465" s="103" t="str">
        <f t="shared" si="47"/>
        <v xml:space="preserve"> </v>
      </c>
      <c r="P465" s="19" t="s">
        <v>316</v>
      </c>
      <c r="Q465" s="159" t="str">
        <f t="shared" si="45"/>
        <v xml:space="preserve"> </v>
      </c>
      <c r="R465" s="218" t="str">
        <f t="shared" si="46"/>
        <v xml:space="preserve"> </v>
      </c>
      <c r="S465" s="26"/>
    </row>
    <row r="466" spans="1:19">
      <c r="A466" s="12"/>
      <c r="B466" s="13">
        <v>458</v>
      </c>
      <c r="C466" s="23"/>
      <c r="D466" s="24" t="str">
        <f t="shared" si="42"/>
        <v xml:space="preserve"> </v>
      </c>
      <c r="E466" s="14" t="str">
        <f t="shared" si="43"/>
        <v xml:space="preserve"> </v>
      </c>
      <c r="F466" s="15"/>
      <c r="G466" s="13"/>
      <c r="H466" s="21"/>
      <c r="I466" s="16" t="str">
        <f t="shared" si="44"/>
        <v xml:space="preserve"> </v>
      </c>
      <c r="J466" s="17"/>
      <c r="K466" s="17"/>
      <c r="L466" s="92"/>
      <c r="M466" s="19"/>
      <c r="N466" s="25"/>
      <c r="O466" s="103" t="str">
        <f t="shared" si="47"/>
        <v xml:space="preserve"> </v>
      </c>
      <c r="P466" s="19" t="s">
        <v>316</v>
      </c>
      <c r="Q466" s="159" t="str">
        <f t="shared" si="45"/>
        <v xml:space="preserve"> </v>
      </c>
      <c r="R466" s="218" t="str">
        <f t="shared" si="46"/>
        <v xml:space="preserve"> </v>
      </c>
      <c r="S466" s="26"/>
    </row>
    <row r="467" spans="1:19">
      <c r="A467" s="12"/>
      <c r="B467" s="13">
        <v>459</v>
      </c>
      <c r="C467" s="23"/>
      <c r="D467" s="24" t="str">
        <f t="shared" si="42"/>
        <v xml:space="preserve"> </v>
      </c>
      <c r="E467" s="14" t="str">
        <f t="shared" si="43"/>
        <v xml:space="preserve"> </v>
      </c>
      <c r="F467" s="15"/>
      <c r="G467" s="13"/>
      <c r="H467" s="21"/>
      <c r="I467" s="16" t="str">
        <f t="shared" si="44"/>
        <v xml:space="preserve"> </v>
      </c>
      <c r="J467" s="17"/>
      <c r="K467" s="17"/>
      <c r="L467" s="92"/>
      <c r="M467" s="19"/>
      <c r="N467" s="25"/>
      <c r="O467" s="103" t="str">
        <f t="shared" si="47"/>
        <v xml:space="preserve"> </v>
      </c>
      <c r="P467" s="19" t="s">
        <v>316</v>
      </c>
      <c r="Q467" s="159" t="str">
        <f t="shared" si="45"/>
        <v xml:space="preserve"> </v>
      </c>
      <c r="R467" s="218" t="str">
        <f t="shared" si="46"/>
        <v xml:space="preserve"> </v>
      </c>
      <c r="S467" s="26"/>
    </row>
    <row r="468" spans="1:19">
      <c r="A468" s="12"/>
      <c r="B468" s="13">
        <v>460</v>
      </c>
      <c r="C468" s="23"/>
      <c r="D468" s="24" t="str">
        <f t="shared" si="42"/>
        <v xml:space="preserve"> </v>
      </c>
      <c r="E468" s="14" t="str">
        <f t="shared" si="43"/>
        <v xml:space="preserve"> </v>
      </c>
      <c r="F468" s="15"/>
      <c r="G468" s="13"/>
      <c r="H468" s="21"/>
      <c r="I468" s="16" t="str">
        <f t="shared" si="44"/>
        <v xml:space="preserve"> </v>
      </c>
      <c r="J468" s="17"/>
      <c r="K468" s="17"/>
      <c r="L468" s="92"/>
      <c r="M468" s="19"/>
      <c r="N468" s="25"/>
      <c r="O468" s="103" t="str">
        <f t="shared" si="47"/>
        <v xml:space="preserve"> </v>
      </c>
      <c r="P468" s="19" t="s">
        <v>316</v>
      </c>
      <c r="Q468" s="159" t="str">
        <f t="shared" si="45"/>
        <v xml:space="preserve"> </v>
      </c>
      <c r="R468" s="218" t="str">
        <f t="shared" si="46"/>
        <v xml:space="preserve"> </v>
      </c>
      <c r="S468" s="26"/>
    </row>
    <row r="469" spans="1:19">
      <c r="A469" s="12"/>
      <c r="B469" s="13">
        <v>461</v>
      </c>
      <c r="C469" s="23"/>
      <c r="D469" s="24" t="str">
        <f t="shared" si="42"/>
        <v xml:space="preserve"> </v>
      </c>
      <c r="E469" s="14" t="str">
        <f t="shared" si="43"/>
        <v xml:space="preserve"> </v>
      </c>
      <c r="F469" s="15"/>
      <c r="G469" s="13"/>
      <c r="H469" s="21"/>
      <c r="I469" s="16" t="str">
        <f t="shared" si="44"/>
        <v xml:space="preserve"> </v>
      </c>
      <c r="J469" s="17"/>
      <c r="K469" s="17"/>
      <c r="L469" s="92"/>
      <c r="M469" s="19"/>
      <c r="N469" s="25"/>
      <c r="O469" s="103" t="str">
        <f t="shared" si="47"/>
        <v xml:space="preserve"> </v>
      </c>
      <c r="P469" s="19" t="s">
        <v>316</v>
      </c>
      <c r="Q469" s="159" t="str">
        <f t="shared" si="45"/>
        <v xml:space="preserve"> </v>
      </c>
      <c r="R469" s="218" t="str">
        <f t="shared" si="46"/>
        <v xml:space="preserve"> </v>
      </c>
      <c r="S469" s="26"/>
    </row>
    <row r="470" spans="1:19">
      <c r="A470" s="12"/>
      <c r="B470" s="13">
        <v>462</v>
      </c>
      <c r="C470" s="23"/>
      <c r="D470" s="24" t="str">
        <f t="shared" si="42"/>
        <v xml:space="preserve"> </v>
      </c>
      <c r="E470" s="14" t="str">
        <f t="shared" si="43"/>
        <v xml:space="preserve"> </v>
      </c>
      <c r="F470" s="15"/>
      <c r="G470" s="13"/>
      <c r="H470" s="21"/>
      <c r="I470" s="16" t="str">
        <f t="shared" si="44"/>
        <v xml:space="preserve"> </v>
      </c>
      <c r="J470" s="17"/>
      <c r="K470" s="17"/>
      <c r="L470" s="92"/>
      <c r="M470" s="19"/>
      <c r="N470" s="25"/>
      <c r="O470" s="103" t="str">
        <f t="shared" si="47"/>
        <v xml:space="preserve"> </v>
      </c>
      <c r="P470" s="19" t="s">
        <v>316</v>
      </c>
      <c r="Q470" s="159" t="str">
        <f t="shared" si="45"/>
        <v xml:space="preserve"> </v>
      </c>
      <c r="R470" s="218" t="str">
        <f t="shared" si="46"/>
        <v xml:space="preserve"> </v>
      </c>
      <c r="S470" s="26"/>
    </row>
    <row r="471" spans="1:19">
      <c r="A471" s="12"/>
      <c r="B471" s="13">
        <v>463</v>
      </c>
      <c r="C471" s="23"/>
      <c r="D471" s="24" t="str">
        <f t="shared" si="42"/>
        <v xml:space="preserve"> </v>
      </c>
      <c r="E471" s="14" t="str">
        <f t="shared" si="43"/>
        <v xml:space="preserve"> </v>
      </c>
      <c r="F471" s="15"/>
      <c r="G471" s="13"/>
      <c r="H471" s="21"/>
      <c r="I471" s="16" t="str">
        <f t="shared" si="44"/>
        <v xml:space="preserve"> </v>
      </c>
      <c r="J471" s="17"/>
      <c r="K471" s="17"/>
      <c r="L471" s="92"/>
      <c r="M471" s="19"/>
      <c r="N471" s="25"/>
      <c r="O471" s="103" t="str">
        <f t="shared" si="47"/>
        <v xml:space="preserve"> </v>
      </c>
      <c r="P471" s="19" t="s">
        <v>316</v>
      </c>
      <c r="Q471" s="159" t="str">
        <f t="shared" si="45"/>
        <v xml:space="preserve"> </v>
      </c>
      <c r="R471" s="218" t="str">
        <f t="shared" si="46"/>
        <v xml:space="preserve"> </v>
      </c>
      <c r="S471" s="26"/>
    </row>
    <row r="472" spans="1:19">
      <c r="A472" s="12"/>
      <c r="B472" s="13">
        <v>464</v>
      </c>
      <c r="C472" s="23"/>
      <c r="D472" s="24" t="str">
        <f t="shared" si="42"/>
        <v xml:space="preserve"> </v>
      </c>
      <c r="E472" s="14" t="str">
        <f t="shared" si="43"/>
        <v xml:space="preserve"> </v>
      </c>
      <c r="F472" s="15"/>
      <c r="G472" s="13"/>
      <c r="H472" s="21"/>
      <c r="I472" s="16" t="str">
        <f t="shared" si="44"/>
        <v xml:space="preserve"> </v>
      </c>
      <c r="J472" s="17"/>
      <c r="K472" s="17"/>
      <c r="L472" s="92"/>
      <c r="M472" s="19"/>
      <c r="N472" s="25"/>
      <c r="O472" s="103" t="str">
        <f t="shared" si="47"/>
        <v xml:space="preserve"> </v>
      </c>
      <c r="P472" s="19" t="s">
        <v>316</v>
      </c>
      <c r="Q472" s="159" t="str">
        <f t="shared" si="45"/>
        <v xml:space="preserve"> </v>
      </c>
      <c r="R472" s="218" t="str">
        <f t="shared" si="46"/>
        <v xml:space="preserve"> </v>
      </c>
      <c r="S472" s="26"/>
    </row>
    <row r="473" spans="1:19">
      <c r="A473" s="12"/>
      <c r="B473" s="13">
        <v>465</v>
      </c>
      <c r="C473" s="23"/>
      <c r="D473" s="24" t="str">
        <f t="shared" si="42"/>
        <v xml:space="preserve"> </v>
      </c>
      <c r="E473" s="14" t="str">
        <f t="shared" si="43"/>
        <v xml:space="preserve"> </v>
      </c>
      <c r="F473" s="15"/>
      <c r="G473" s="13"/>
      <c r="H473" s="21"/>
      <c r="I473" s="16" t="str">
        <f t="shared" si="44"/>
        <v xml:space="preserve"> </v>
      </c>
      <c r="J473" s="17"/>
      <c r="K473" s="17"/>
      <c r="L473" s="92"/>
      <c r="M473" s="19"/>
      <c r="N473" s="25"/>
      <c r="O473" s="103" t="str">
        <f t="shared" si="47"/>
        <v xml:space="preserve"> </v>
      </c>
      <c r="P473" s="19" t="s">
        <v>316</v>
      </c>
      <c r="Q473" s="159" t="str">
        <f t="shared" si="45"/>
        <v xml:space="preserve"> </v>
      </c>
      <c r="R473" s="218" t="str">
        <f t="shared" si="46"/>
        <v xml:space="preserve"> </v>
      </c>
      <c r="S473" s="26"/>
    </row>
    <row r="474" spans="1:19">
      <c r="A474" s="12"/>
      <c r="B474" s="13">
        <v>466</v>
      </c>
      <c r="C474" s="23"/>
      <c r="D474" s="24" t="str">
        <f t="shared" si="42"/>
        <v xml:space="preserve"> </v>
      </c>
      <c r="E474" s="14" t="str">
        <f t="shared" si="43"/>
        <v xml:space="preserve"> </v>
      </c>
      <c r="F474" s="15"/>
      <c r="G474" s="13"/>
      <c r="H474" s="21"/>
      <c r="I474" s="16" t="str">
        <f t="shared" si="44"/>
        <v xml:space="preserve"> </v>
      </c>
      <c r="J474" s="17"/>
      <c r="K474" s="17"/>
      <c r="L474" s="92"/>
      <c r="M474" s="19"/>
      <c r="N474" s="25"/>
      <c r="O474" s="103" t="str">
        <f t="shared" si="47"/>
        <v xml:space="preserve"> </v>
      </c>
      <c r="P474" s="19" t="s">
        <v>316</v>
      </c>
      <c r="Q474" s="159" t="str">
        <f t="shared" si="45"/>
        <v xml:space="preserve"> </v>
      </c>
      <c r="R474" s="218" t="str">
        <f t="shared" si="46"/>
        <v xml:space="preserve"> </v>
      </c>
      <c r="S474" s="26"/>
    </row>
    <row r="475" spans="1:19">
      <c r="A475" s="12"/>
      <c r="B475" s="13">
        <v>467</v>
      </c>
      <c r="C475" s="23"/>
      <c r="D475" s="24" t="str">
        <f t="shared" si="42"/>
        <v xml:space="preserve"> </v>
      </c>
      <c r="E475" s="14" t="str">
        <f t="shared" si="43"/>
        <v xml:space="preserve"> </v>
      </c>
      <c r="F475" s="23"/>
      <c r="G475" s="23"/>
      <c r="H475" s="21"/>
      <c r="I475" s="16" t="str">
        <f t="shared" si="44"/>
        <v xml:space="preserve"> </v>
      </c>
      <c r="J475" s="23"/>
      <c r="K475" s="23"/>
      <c r="L475" s="100"/>
      <c r="M475" s="19"/>
      <c r="N475" s="25"/>
      <c r="O475" s="103" t="str">
        <f t="shared" si="47"/>
        <v xml:space="preserve"> </v>
      </c>
      <c r="P475" s="19" t="s">
        <v>316</v>
      </c>
      <c r="Q475" s="159" t="str">
        <f t="shared" si="45"/>
        <v xml:space="preserve"> </v>
      </c>
      <c r="R475" s="218" t="str">
        <f t="shared" si="46"/>
        <v xml:space="preserve"> </v>
      </c>
      <c r="S475" s="26"/>
    </row>
    <row r="476" spans="1:19">
      <c r="A476" s="23"/>
      <c r="B476" s="13">
        <v>468</v>
      </c>
      <c r="C476" s="23"/>
      <c r="D476" s="24" t="str">
        <f t="shared" si="42"/>
        <v xml:space="preserve"> </v>
      </c>
      <c r="E476" s="14" t="str">
        <f t="shared" si="43"/>
        <v xml:space="preserve"> </v>
      </c>
      <c r="F476" s="23"/>
      <c r="G476" s="23"/>
      <c r="H476" s="21"/>
      <c r="I476" s="16" t="str">
        <f t="shared" si="44"/>
        <v xml:space="preserve"> </v>
      </c>
      <c r="J476" s="23"/>
      <c r="K476" s="23"/>
      <c r="L476" s="100"/>
      <c r="M476" s="47"/>
      <c r="N476" s="48"/>
      <c r="O476" s="103" t="str">
        <f t="shared" si="47"/>
        <v xml:space="preserve"> </v>
      </c>
      <c r="P476" s="19" t="s">
        <v>316</v>
      </c>
      <c r="Q476" s="159" t="str">
        <f t="shared" si="45"/>
        <v xml:space="preserve"> </v>
      </c>
      <c r="R476" s="218" t="str">
        <f t="shared" si="46"/>
        <v xml:space="preserve"> </v>
      </c>
      <c r="S476" s="26"/>
    </row>
    <row r="477" spans="1:19">
      <c r="A477" s="23"/>
      <c r="B477" s="13">
        <v>469</v>
      </c>
      <c r="C477" s="23"/>
      <c r="D477" s="24" t="str">
        <f t="shared" si="42"/>
        <v xml:space="preserve"> </v>
      </c>
      <c r="E477" s="14" t="str">
        <f t="shared" si="43"/>
        <v xml:space="preserve"> </v>
      </c>
      <c r="F477" s="23"/>
      <c r="G477" s="45"/>
      <c r="H477" s="21"/>
      <c r="I477" s="16" t="str">
        <f t="shared" si="44"/>
        <v xml:space="preserve"> </v>
      </c>
      <c r="J477" s="23"/>
      <c r="K477" s="23"/>
      <c r="L477" s="100"/>
      <c r="M477" s="47"/>
      <c r="N477" s="49"/>
      <c r="O477" s="103" t="str">
        <f t="shared" si="47"/>
        <v xml:space="preserve"> </v>
      </c>
      <c r="P477" s="19" t="s">
        <v>316</v>
      </c>
      <c r="Q477" s="159" t="str">
        <f t="shared" si="45"/>
        <v xml:space="preserve"> </v>
      </c>
      <c r="R477" s="218" t="str">
        <f t="shared" si="46"/>
        <v xml:space="preserve"> </v>
      </c>
      <c r="S477" s="26"/>
    </row>
    <row r="478" spans="1:19">
      <c r="A478" s="23"/>
      <c r="B478" s="13">
        <v>470</v>
      </c>
      <c r="C478" s="23"/>
      <c r="D478" s="24" t="str">
        <f t="shared" si="42"/>
        <v xml:space="preserve"> </v>
      </c>
      <c r="E478" s="14" t="str">
        <f t="shared" si="43"/>
        <v xml:space="preserve"> </v>
      </c>
      <c r="F478" s="23"/>
      <c r="G478" s="23"/>
      <c r="H478" s="287"/>
      <c r="I478" s="16" t="str">
        <f t="shared" si="44"/>
        <v xml:space="preserve"> </v>
      </c>
      <c r="J478" s="23"/>
      <c r="K478" s="23"/>
      <c r="L478" s="100"/>
      <c r="M478" s="47"/>
      <c r="N478" s="48"/>
      <c r="O478" s="103" t="str">
        <f t="shared" si="47"/>
        <v xml:space="preserve"> </v>
      </c>
      <c r="P478" s="19" t="s">
        <v>316</v>
      </c>
      <c r="Q478" s="159" t="str">
        <f t="shared" si="45"/>
        <v xml:space="preserve"> </v>
      </c>
      <c r="R478" s="218" t="str">
        <f t="shared" si="46"/>
        <v xml:space="preserve"> </v>
      </c>
      <c r="S478" s="26"/>
    </row>
    <row r="479" spans="1:19">
      <c r="A479" s="23"/>
      <c r="B479" s="13">
        <v>471</v>
      </c>
      <c r="C479" s="23"/>
      <c r="D479" s="24" t="str">
        <f t="shared" si="42"/>
        <v xml:space="preserve"> </v>
      </c>
      <c r="E479" s="14" t="str">
        <f t="shared" si="43"/>
        <v xml:space="preserve"> </v>
      </c>
      <c r="F479" s="23"/>
      <c r="G479" s="23"/>
      <c r="H479" s="21"/>
      <c r="I479" s="16" t="str">
        <f t="shared" si="44"/>
        <v xml:space="preserve"> </v>
      </c>
      <c r="J479" s="23"/>
      <c r="K479" s="23"/>
      <c r="L479" s="100"/>
      <c r="M479" s="19"/>
      <c r="N479" s="51"/>
      <c r="O479" s="103" t="str">
        <f t="shared" si="47"/>
        <v xml:space="preserve"> </v>
      </c>
      <c r="P479" s="19" t="s">
        <v>316</v>
      </c>
      <c r="Q479" s="159" t="str">
        <f t="shared" si="45"/>
        <v xml:space="preserve"> </v>
      </c>
      <c r="R479" s="218" t="str">
        <f t="shared" si="46"/>
        <v xml:space="preserve"> </v>
      </c>
      <c r="S479" s="26"/>
    </row>
    <row r="480" spans="1:19">
      <c r="A480" s="12"/>
      <c r="B480" s="13">
        <v>472</v>
      </c>
      <c r="C480" s="23"/>
      <c r="D480" s="24" t="str">
        <f t="shared" si="42"/>
        <v xml:space="preserve"> </v>
      </c>
      <c r="E480" s="14" t="str">
        <f t="shared" si="43"/>
        <v xml:space="preserve"> </v>
      </c>
      <c r="F480" s="15"/>
      <c r="G480" s="23"/>
      <c r="H480" s="21"/>
      <c r="I480" s="16" t="str">
        <f t="shared" si="44"/>
        <v xml:space="preserve"> </v>
      </c>
      <c r="J480" s="23"/>
      <c r="K480" s="23"/>
      <c r="L480" s="100"/>
      <c r="M480" s="19"/>
      <c r="N480" s="49"/>
      <c r="O480" s="103" t="str">
        <f t="shared" si="47"/>
        <v xml:space="preserve"> </v>
      </c>
      <c r="P480" s="19" t="s">
        <v>316</v>
      </c>
      <c r="Q480" s="159" t="str">
        <f t="shared" si="45"/>
        <v xml:space="preserve"> </v>
      </c>
      <c r="R480" s="218" t="str">
        <f t="shared" si="46"/>
        <v xml:space="preserve"> </v>
      </c>
      <c r="S480" s="26"/>
    </row>
    <row r="481" spans="1:19">
      <c r="A481" s="12"/>
      <c r="B481" s="13">
        <v>473</v>
      </c>
      <c r="C481" s="23"/>
      <c r="D481" s="24" t="str">
        <f t="shared" si="42"/>
        <v xml:space="preserve"> </v>
      </c>
      <c r="E481" s="14" t="str">
        <f t="shared" si="43"/>
        <v xml:space="preserve"> </v>
      </c>
      <c r="F481" s="15"/>
      <c r="G481" s="13"/>
      <c r="H481" s="21"/>
      <c r="I481" s="16" t="str">
        <f t="shared" si="44"/>
        <v xml:space="preserve"> </v>
      </c>
      <c r="J481" s="17"/>
      <c r="K481" s="17"/>
      <c r="L481" s="92"/>
      <c r="M481" s="19"/>
      <c r="N481" s="25"/>
      <c r="O481" s="103" t="str">
        <f t="shared" si="47"/>
        <v xml:space="preserve"> </v>
      </c>
      <c r="P481" s="19" t="s">
        <v>316</v>
      </c>
      <c r="Q481" s="159" t="str">
        <f t="shared" si="45"/>
        <v xml:space="preserve"> </v>
      </c>
      <c r="R481" s="218" t="str">
        <f t="shared" si="46"/>
        <v xml:space="preserve"> </v>
      </c>
      <c r="S481" s="26"/>
    </row>
    <row r="482" spans="1:19">
      <c r="A482" s="12"/>
      <c r="B482" s="13">
        <v>474</v>
      </c>
      <c r="C482" s="23"/>
      <c r="D482" s="24" t="str">
        <f t="shared" si="42"/>
        <v xml:space="preserve"> </v>
      </c>
      <c r="E482" s="14" t="str">
        <f t="shared" si="43"/>
        <v xml:space="preserve"> </v>
      </c>
      <c r="F482" s="15"/>
      <c r="G482" s="13"/>
      <c r="H482" s="21"/>
      <c r="I482" s="16" t="str">
        <f t="shared" si="44"/>
        <v xml:space="preserve"> </v>
      </c>
      <c r="J482" s="17"/>
      <c r="K482" s="17"/>
      <c r="L482" s="92"/>
      <c r="M482" s="19"/>
      <c r="N482" s="25"/>
      <c r="O482" s="103" t="str">
        <f t="shared" si="47"/>
        <v xml:space="preserve"> </v>
      </c>
      <c r="P482" s="19" t="s">
        <v>316</v>
      </c>
      <c r="Q482" s="159" t="str">
        <f t="shared" si="45"/>
        <v xml:space="preserve"> </v>
      </c>
      <c r="R482" s="218" t="str">
        <f t="shared" si="46"/>
        <v xml:space="preserve"> </v>
      </c>
      <c r="S482" s="26"/>
    </row>
    <row r="483" spans="1:19">
      <c r="A483" s="12"/>
      <c r="B483" s="13">
        <v>475</v>
      </c>
      <c r="C483" s="23"/>
      <c r="D483" s="24" t="str">
        <f t="shared" si="42"/>
        <v xml:space="preserve"> </v>
      </c>
      <c r="E483" s="14" t="str">
        <f t="shared" si="43"/>
        <v xml:space="preserve"> </v>
      </c>
      <c r="F483" s="15"/>
      <c r="G483" s="13"/>
      <c r="H483" s="21"/>
      <c r="I483" s="16" t="str">
        <f t="shared" si="44"/>
        <v xml:space="preserve"> </v>
      </c>
      <c r="J483" s="17"/>
      <c r="K483" s="17"/>
      <c r="L483" s="92"/>
      <c r="M483" s="19"/>
      <c r="N483" s="25"/>
      <c r="O483" s="103" t="str">
        <f t="shared" si="47"/>
        <v xml:space="preserve"> </v>
      </c>
      <c r="P483" s="19" t="s">
        <v>316</v>
      </c>
      <c r="Q483" s="159" t="str">
        <f t="shared" si="45"/>
        <v xml:space="preserve"> </v>
      </c>
      <c r="R483" s="218" t="str">
        <f t="shared" si="46"/>
        <v xml:space="preserve"> </v>
      </c>
      <c r="S483" s="26"/>
    </row>
    <row r="484" spans="1:19">
      <c r="A484" s="12"/>
      <c r="B484" s="13">
        <v>476</v>
      </c>
      <c r="C484" s="23"/>
      <c r="D484" s="24" t="str">
        <f t="shared" si="42"/>
        <v xml:space="preserve"> </v>
      </c>
      <c r="E484" s="14" t="str">
        <f t="shared" si="43"/>
        <v xml:space="preserve"> </v>
      </c>
      <c r="F484" s="15"/>
      <c r="G484" s="13"/>
      <c r="H484" s="21"/>
      <c r="I484" s="16" t="str">
        <f t="shared" si="44"/>
        <v xml:space="preserve"> </v>
      </c>
      <c r="J484" s="17"/>
      <c r="K484" s="17"/>
      <c r="L484" s="92"/>
      <c r="M484" s="19"/>
      <c r="N484" s="25"/>
      <c r="O484" s="103" t="str">
        <f t="shared" si="47"/>
        <v xml:space="preserve"> </v>
      </c>
      <c r="P484" s="19" t="s">
        <v>316</v>
      </c>
      <c r="Q484" s="159" t="str">
        <f t="shared" si="45"/>
        <v xml:space="preserve"> </v>
      </c>
      <c r="R484" s="218" t="str">
        <f t="shared" si="46"/>
        <v xml:space="preserve"> </v>
      </c>
      <c r="S484" s="26"/>
    </row>
    <row r="485" spans="1:19">
      <c r="A485" s="12"/>
      <c r="B485" s="13">
        <v>477</v>
      </c>
      <c r="C485" s="23"/>
      <c r="D485" s="24" t="str">
        <f t="shared" si="42"/>
        <v xml:space="preserve"> </v>
      </c>
      <c r="E485" s="14" t="str">
        <f t="shared" si="43"/>
        <v xml:space="preserve"> </v>
      </c>
      <c r="F485" s="15"/>
      <c r="G485" s="13"/>
      <c r="H485" s="21"/>
      <c r="I485" s="16" t="str">
        <f t="shared" si="44"/>
        <v xml:space="preserve"> </v>
      </c>
      <c r="J485" s="17"/>
      <c r="K485" s="17"/>
      <c r="L485" s="92"/>
      <c r="M485" s="19"/>
      <c r="N485" s="25"/>
      <c r="O485" s="103" t="str">
        <f t="shared" si="47"/>
        <v xml:space="preserve"> </v>
      </c>
      <c r="P485" s="19" t="s">
        <v>316</v>
      </c>
      <c r="Q485" s="159" t="str">
        <f t="shared" si="45"/>
        <v xml:space="preserve"> </v>
      </c>
      <c r="R485" s="218" t="str">
        <f t="shared" si="46"/>
        <v xml:space="preserve"> </v>
      </c>
      <c r="S485" s="26"/>
    </row>
    <row r="486" spans="1:19">
      <c r="A486" s="12"/>
      <c r="B486" s="13">
        <v>478</v>
      </c>
      <c r="C486" s="23"/>
      <c r="D486" s="24" t="str">
        <f t="shared" si="42"/>
        <v xml:space="preserve"> </v>
      </c>
      <c r="E486" s="14" t="str">
        <f t="shared" si="43"/>
        <v xml:space="preserve"> </v>
      </c>
      <c r="F486" s="15"/>
      <c r="G486" s="13"/>
      <c r="H486" s="21"/>
      <c r="I486" s="16" t="str">
        <f t="shared" si="44"/>
        <v xml:space="preserve"> </v>
      </c>
      <c r="J486" s="17"/>
      <c r="K486" s="17"/>
      <c r="L486" s="92"/>
      <c r="M486" s="19"/>
      <c r="N486" s="25"/>
      <c r="O486" s="103" t="str">
        <f t="shared" si="47"/>
        <v xml:space="preserve"> </v>
      </c>
      <c r="P486" s="19" t="s">
        <v>316</v>
      </c>
      <c r="Q486" s="159" t="str">
        <f t="shared" si="45"/>
        <v xml:space="preserve"> </v>
      </c>
      <c r="R486" s="218" t="str">
        <f t="shared" si="46"/>
        <v xml:space="preserve"> </v>
      </c>
      <c r="S486" s="26"/>
    </row>
    <row r="487" spans="1:19">
      <c r="A487" s="12"/>
      <c r="B487" s="13">
        <v>479</v>
      </c>
      <c r="C487" s="23"/>
      <c r="D487" s="24" t="str">
        <f t="shared" si="42"/>
        <v xml:space="preserve"> </v>
      </c>
      <c r="E487" s="14" t="str">
        <f t="shared" si="43"/>
        <v xml:space="preserve"> </v>
      </c>
      <c r="F487" s="15"/>
      <c r="G487" s="13"/>
      <c r="H487" s="21"/>
      <c r="I487" s="16" t="str">
        <f t="shared" si="44"/>
        <v xml:space="preserve"> </v>
      </c>
      <c r="J487" s="17"/>
      <c r="K487" s="17"/>
      <c r="L487" s="92"/>
      <c r="M487" s="19"/>
      <c r="N487" s="25"/>
      <c r="O487" s="103" t="str">
        <f t="shared" si="47"/>
        <v xml:space="preserve"> </v>
      </c>
      <c r="P487" s="19" t="s">
        <v>316</v>
      </c>
      <c r="Q487" s="159" t="str">
        <f t="shared" si="45"/>
        <v xml:space="preserve"> </v>
      </c>
      <c r="R487" s="218" t="str">
        <f t="shared" si="46"/>
        <v xml:space="preserve"> </v>
      </c>
      <c r="S487" s="26"/>
    </row>
    <row r="488" spans="1:19">
      <c r="A488" s="12"/>
      <c r="B488" s="13">
        <v>480</v>
      </c>
      <c r="C488" s="23"/>
      <c r="D488" s="24" t="str">
        <f t="shared" si="42"/>
        <v xml:space="preserve"> </v>
      </c>
      <c r="E488" s="14" t="str">
        <f t="shared" si="43"/>
        <v xml:space="preserve"> </v>
      </c>
      <c r="F488" s="15"/>
      <c r="G488" s="13"/>
      <c r="H488" s="21"/>
      <c r="I488" s="16" t="str">
        <f t="shared" si="44"/>
        <v xml:space="preserve"> </v>
      </c>
      <c r="J488" s="17"/>
      <c r="K488" s="17"/>
      <c r="L488" s="92"/>
      <c r="M488" s="19"/>
      <c r="N488" s="25"/>
      <c r="O488" s="103" t="str">
        <f t="shared" si="47"/>
        <v xml:space="preserve"> </v>
      </c>
      <c r="P488" s="19" t="s">
        <v>316</v>
      </c>
      <c r="Q488" s="159" t="str">
        <f t="shared" si="45"/>
        <v xml:space="preserve"> </v>
      </c>
      <c r="R488" s="218" t="str">
        <f t="shared" si="46"/>
        <v xml:space="preserve"> </v>
      </c>
      <c r="S488" s="26"/>
    </row>
    <row r="489" spans="1:19">
      <c r="A489" s="12"/>
      <c r="B489" s="13">
        <v>481</v>
      </c>
      <c r="C489" s="23"/>
      <c r="D489" s="24" t="str">
        <f t="shared" si="42"/>
        <v xml:space="preserve"> </v>
      </c>
      <c r="E489" s="14" t="str">
        <f t="shared" si="43"/>
        <v xml:space="preserve"> </v>
      </c>
      <c r="F489" s="15"/>
      <c r="G489" s="13"/>
      <c r="H489" s="21"/>
      <c r="I489" s="16" t="str">
        <f t="shared" si="44"/>
        <v xml:space="preserve"> </v>
      </c>
      <c r="J489" s="17"/>
      <c r="K489" s="17"/>
      <c r="L489" s="92"/>
      <c r="M489" s="19"/>
      <c r="N489" s="25"/>
      <c r="O489" s="103" t="str">
        <f t="shared" si="47"/>
        <v xml:space="preserve"> </v>
      </c>
      <c r="P489" s="19" t="s">
        <v>316</v>
      </c>
      <c r="Q489" s="159" t="str">
        <f t="shared" si="45"/>
        <v xml:space="preserve"> </v>
      </c>
      <c r="R489" s="218" t="str">
        <f t="shared" si="46"/>
        <v xml:space="preserve"> </v>
      </c>
      <c r="S489" s="26"/>
    </row>
    <row r="490" spans="1:19">
      <c r="A490" s="12"/>
      <c r="B490" s="13">
        <v>482</v>
      </c>
      <c r="C490" s="23"/>
      <c r="D490" s="24" t="str">
        <f t="shared" si="42"/>
        <v xml:space="preserve"> </v>
      </c>
      <c r="E490" s="14" t="str">
        <f t="shared" si="43"/>
        <v xml:space="preserve"> </v>
      </c>
      <c r="F490" s="15"/>
      <c r="G490" s="13"/>
      <c r="H490" s="21"/>
      <c r="I490" s="16" t="str">
        <f t="shared" si="44"/>
        <v xml:space="preserve"> </v>
      </c>
      <c r="J490" s="17"/>
      <c r="K490" s="17"/>
      <c r="L490" s="92"/>
      <c r="M490" s="19"/>
      <c r="N490" s="25"/>
      <c r="O490" s="103" t="str">
        <f t="shared" si="47"/>
        <v xml:space="preserve"> </v>
      </c>
      <c r="P490" s="19" t="s">
        <v>316</v>
      </c>
      <c r="Q490" s="159" t="str">
        <f t="shared" si="45"/>
        <v xml:space="preserve"> </v>
      </c>
      <c r="R490" s="218" t="str">
        <f t="shared" si="46"/>
        <v xml:space="preserve"> </v>
      </c>
      <c r="S490" s="26"/>
    </row>
    <row r="491" spans="1:19">
      <c r="A491" s="12"/>
      <c r="B491" s="13">
        <v>483</v>
      </c>
      <c r="C491" s="23"/>
      <c r="D491" s="24" t="str">
        <f t="shared" si="42"/>
        <v xml:space="preserve"> </v>
      </c>
      <c r="E491" s="14" t="str">
        <f t="shared" si="43"/>
        <v xml:space="preserve"> </v>
      </c>
      <c r="F491" s="15"/>
      <c r="G491" s="13"/>
      <c r="H491" s="21"/>
      <c r="I491" s="16" t="str">
        <f t="shared" si="44"/>
        <v xml:space="preserve"> </v>
      </c>
      <c r="J491" s="17"/>
      <c r="K491" s="17"/>
      <c r="L491" s="92"/>
      <c r="M491" s="19"/>
      <c r="N491" s="25"/>
      <c r="O491" s="103" t="str">
        <f t="shared" si="47"/>
        <v xml:space="preserve"> </v>
      </c>
      <c r="P491" s="19" t="s">
        <v>316</v>
      </c>
      <c r="Q491" s="159" t="str">
        <f t="shared" si="45"/>
        <v xml:space="preserve"> </v>
      </c>
      <c r="R491" s="218" t="str">
        <f t="shared" si="46"/>
        <v xml:space="preserve"> </v>
      </c>
      <c r="S491" s="26"/>
    </row>
    <row r="492" spans="1:19">
      <c r="A492" s="12"/>
      <c r="B492" s="13">
        <v>484</v>
      </c>
      <c r="C492" s="23"/>
      <c r="D492" s="24" t="str">
        <f t="shared" si="42"/>
        <v xml:space="preserve"> </v>
      </c>
      <c r="E492" s="14" t="str">
        <f t="shared" si="43"/>
        <v xml:space="preserve"> </v>
      </c>
      <c r="F492" s="15"/>
      <c r="G492" s="13"/>
      <c r="H492" s="21"/>
      <c r="I492" s="16" t="str">
        <f t="shared" si="44"/>
        <v xml:space="preserve"> </v>
      </c>
      <c r="J492" s="17"/>
      <c r="K492" s="17"/>
      <c r="L492" s="92"/>
      <c r="M492" s="19"/>
      <c r="N492" s="25"/>
      <c r="O492" s="103" t="str">
        <f t="shared" si="47"/>
        <v xml:space="preserve"> </v>
      </c>
      <c r="P492" s="19" t="s">
        <v>316</v>
      </c>
      <c r="Q492" s="159" t="str">
        <f t="shared" si="45"/>
        <v xml:space="preserve"> </v>
      </c>
      <c r="R492" s="218" t="str">
        <f t="shared" si="46"/>
        <v xml:space="preserve"> </v>
      </c>
      <c r="S492" s="26"/>
    </row>
    <row r="493" spans="1:19">
      <c r="A493" s="12"/>
      <c r="B493" s="13">
        <v>485</v>
      </c>
      <c r="C493" s="23"/>
      <c r="D493" s="24" t="str">
        <f t="shared" si="42"/>
        <v xml:space="preserve"> </v>
      </c>
      <c r="E493" s="14" t="str">
        <f t="shared" si="43"/>
        <v xml:space="preserve"> </v>
      </c>
      <c r="F493" s="15"/>
      <c r="G493" s="13"/>
      <c r="H493" s="21"/>
      <c r="I493" s="16" t="str">
        <f t="shared" si="44"/>
        <v xml:space="preserve"> </v>
      </c>
      <c r="J493" s="17"/>
      <c r="K493" s="17"/>
      <c r="L493" s="92"/>
      <c r="M493" s="19"/>
      <c r="N493" s="25"/>
      <c r="O493" s="103" t="str">
        <f t="shared" si="47"/>
        <v xml:space="preserve"> </v>
      </c>
      <c r="P493" s="19" t="s">
        <v>316</v>
      </c>
      <c r="Q493" s="159" t="str">
        <f t="shared" si="45"/>
        <v xml:space="preserve"> </v>
      </c>
      <c r="R493" s="218" t="str">
        <f t="shared" si="46"/>
        <v xml:space="preserve"> </v>
      </c>
      <c r="S493" s="26"/>
    </row>
    <row r="494" spans="1:19">
      <c r="A494" s="12"/>
      <c r="B494" s="13">
        <v>486</v>
      </c>
      <c r="C494" s="23"/>
      <c r="D494" s="24" t="str">
        <f t="shared" si="42"/>
        <v xml:space="preserve"> </v>
      </c>
      <c r="E494" s="14" t="str">
        <f t="shared" si="43"/>
        <v xml:space="preserve"> </v>
      </c>
      <c r="F494" s="15"/>
      <c r="G494" s="13"/>
      <c r="H494" s="21"/>
      <c r="I494" s="16" t="str">
        <f t="shared" si="44"/>
        <v xml:space="preserve"> </v>
      </c>
      <c r="J494" s="17"/>
      <c r="K494" s="17"/>
      <c r="L494" s="92"/>
      <c r="M494" s="19"/>
      <c r="N494" s="25"/>
      <c r="O494" s="103" t="str">
        <f t="shared" si="47"/>
        <v xml:space="preserve"> </v>
      </c>
      <c r="P494" s="19" t="s">
        <v>316</v>
      </c>
      <c r="Q494" s="159" t="str">
        <f t="shared" si="45"/>
        <v xml:space="preserve"> </v>
      </c>
      <c r="R494" s="218" t="str">
        <f t="shared" si="46"/>
        <v xml:space="preserve"> </v>
      </c>
      <c r="S494" s="26"/>
    </row>
    <row r="495" spans="1:19">
      <c r="A495" s="12"/>
      <c r="B495" s="13">
        <v>487</v>
      </c>
      <c r="C495" s="23"/>
      <c r="D495" s="24" t="str">
        <f t="shared" si="42"/>
        <v xml:space="preserve"> </v>
      </c>
      <c r="E495" s="14" t="str">
        <f t="shared" si="43"/>
        <v xml:space="preserve"> </v>
      </c>
      <c r="F495" s="15"/>
      <c r="G495" s="13"/>
      <c r="H495" s="21"/>
      <c r="I495" s="16" t="str">
        <f t="shared" si="44"/>
        <v xml:space="preserve"> </v>
      </c>
      <c r="J495" s="17"/>
      <c r="K495" s="17"/>
      <c r="L495" s="92"/>
      <c r="M495" s="19"/>
      <c r="N495" s="25"/>
      <c r="O495" s="103" t="str">
        <f t="shared" si="47"/>
        <v xml:space="preserve"> </v>
      </c>
      <c r="P495" s="19" t="s">
        <v>316</v>
      </c>
      <c r="Q495" s="159" t="str">
        <f t="shared" si="45"/>
        <v xml:space="preserve"> </v>
      </c>
      <c r="R495" s="218" t="str">
        <f t="shared" si="46"/>
        <v xml:space="preserve"> </v>
      </c>
      <c r="S495" s="26"/>
    </row>
    <row r="496" spans="1:19">
      <c r="A496" s="12"/>
      <c r="B496" s="13">
        <v>488</v>
      </c>
      <c r="C496" s="23"/>
      <c r="D496" s="24" t="str">
        <f t="shared" si="42"/>
        <v xml:space="preserve"> </v>
      </c>
      <c r="E496" s="14" t="str">
        <f t="shared" si="43"/>
        <v xml:space="preserve"> </v>
      </c>
      <c r="F496" s="15"/>
      <c r="G496" s="13"/>
      <c r="H496" s="21"/>
      <c r="I496" s="16" t="str">
        <f t="shared" si="44"/>
        <v xml:space="preserve"> </v>
      </c>
      <c r="J496" s="17"/>
      <c r="K496" s="17"/>
      <c r="L496" s="92"/>
      <c r="M496" s="19"/>
      <c r="N496" s="25"/>
      <c r="O496" s="103" t="str">
        <f t="shared" si="47"/>
        <v xml:space="preserve"> </v>
      </c>
      <c r="P496" s="19" t="s">
        <v>316</v>
      </c>
      <c r="Q496" s="159" t="str">
        <f t="shared" si="45"/>
        <v xml:space="preserve"> </v>
      </c>
      <c r="R496" s="218" t="str">
        <f t="shared" si="46"/>
        <v xml:space="preserve"> </v>
      </c>
      <c r="S496" s="26"/>
    </row>
    <row r="497" spans="1:19">
      <c r="A497" s="12"/>
      <c r="B497" s="13">
        <v>489</v>
      </c>
      <c r="C497" s="23"/>
      <c r="D497" s="24" t="str">
        <f t="shared" si="42"/>
        <v xml:space="preserve"> </v>
      </c>
      <c r="E497" s="14" t="str">
        <f t="shared" si="43"/>
        <v xml:space="preserve"> </v>
      </c>
      <c r="F497" s="15"/>
      <c r="G497" s="13"/>
      <c r="H497" s="21"/>
      <c r="I497" s="16" t="str">
        <f t="shared" si="44"/>
        <v xml:space="preserve"> </v>
      </c>
      <c r="J497" s="17"/>
      <c r="K497" s="17"/>
      <c r="L497" s="92"/>
      <c r="M497" s="19"/>
      <c r="N497" s="25"/>
      <c r="O497" s="103" t="str">
        <f t="shared" si="47"/>
        <v xml:space="preserve"> </v>
      </c>
      <c r="P497" s="19" t="s">
        <v>316</v>
      </c>
      <c r="Q497" s="159" t="str">
        <f t="shared" si="45"/>
        <v xml:space="preserve"> </v>
      </c>
      <c r="R497" s="218" t="str">
        <f t="shared" si="46"/>
        <v xml:space="preserve"> </v>
      </c>
      <c r="S497" s="26"/>
    </row>
    <row r="498" spans="1:19">
      <c r="A498" s="12"/>
      <c r="B498" s="13">
        <v>490</v>
      </c>
      <c r="C498" s="23"/>
      <c r="D498" s="24" t="str">
        <f t="shared" si="42"/>
        <v xml:space="preserve"> </v>
      </c>
      <c r="E498" s="14" t="str">
        <f t="shared" si="43"/>
        <v xml:space="preserve"> </v>
      </c>
      <c r="F498" s="15"/>
      <c r="G498" s="13"/>
      <c r="H498" s="21"/>
      <c r="I498" s="16" t="str">
        <f t="shared" si="44"/>
        <v xml:space="preserve"> </v>
      </c>
      <c r="J498" s="17"/>
      <c r="K498" s="17"/>
      <c r="L498" s="92"/>
      <c r="M498" s="19"/>
      <c r="N498" s="25"/>
      <c r="O498" s="103" t="str">
        <f t="shared" si="47"/>
        <v xml:space="preserve"> </v>
      </c>
      <c r="P498" s="19" t="s">
        <v>316</v>
      </c>
      <c r="Q498" s="159" t="str">
        <f t="shared" si="45"/>
        <v xml:space="preserve"> </v>
      </c>
      <c r="R498" s="218" t="str">
        <f t="shared" si="46"/>
        <v xml:space="preserve"> </v>
      </c>
      <c r="S498" s="26"/>
    </row>
    <row r="499" spans="1:19">
      <c r="A499" s="12"/>
      <c r="B499" s="13">
        <v>491</v>
      </c>
      <c r="C499" s="23"/>
      <c r="D499" s="24" t="str">
        <f t="shared" si="42"/>
        <v xml:space="preserve"> </v>
      </c>
      <c r="E499" s="14" t="str">
        <f t="shared" si="43"/>
        <v xml:space="preserve"> </v>
      </c>
      <c r="F499" s="15"/>
      <c r="G499" s="13"/>
      <c r="H499" s="21"/>
      <c r="I499" s="16" t="str">
        <f t="shared" si="44"/>
        <v xml:space="preserve"> </v>
      </c>
      <c r="J499" s="17"/>
      <c r="K499" s="17"/>
      <c r="L499" s="92"/>
      <c r="M499" s="19"/>
      <c r="N499" s="52"/>
      <c r="O499" s="103" t="str">
        <f t="shared" si="47"/>
        <v xml:space="preserve"> </v>
      </c>
      <c r="P499" s="19" t="s">
        <v>316</v>
      </c>
      <c r="Q499" s="159" t="str">
        <f t="shared" si="45"/>
        <v xml:space="preserve"> </v>
      </c>
      <c r="R499" s="218" t="str">
        <f t="shared" si="46"/>
        <v xml:space="preserve"> </v>
      </c>
      <c r="S499" s="26"/>
    </row>
    <row r="500" spans="1:19">
      <c r="A500" s="12"/>
      <c r="B500" s="13">
        <v>492</v>
      </c>
      <c r="C500" s="23"/>
      <c r="D500" s="24" t="str">
        <f t="shared" si="42"/>
        <v xml:space="preserve"> </v>
      </c>
      <c r="E500" s="14" t="str">
        <f t="shared" si="43"/>
        <v xml:space="preserve"> </v>
      </c>
      <c r="F500" s="15"/>
      <c r="G500" s="13"/>
      <c r="H500" s="21"/>
      <c r="I500" s="16" t="str">
        <f t="shared" si="44"/>
        <v xml:space="preserve"> </v>
      </c>
      <c r="J500" s="17"/>
      <c r="K500" s="17"/>
      <c r="L500" s="92"/>
      <c r="M500" s="19"/>
      <c r="N500" s="25"/>
      <c r="O500" s="103" t="str">
        <f t="shared" si="47"/>
        <v xml:space="preserve"> </v>
      </c>
      <c r="P500" s="19" t="s">
        <v>316</v>
      </c>
      <c r="Q500" s="159" t="str">
        <f t="shared" si="45"/>
        <v xml:space="preserve"> </v>
      </c>
      <c r="R500" s="218" t="str">
        <f t="shared" si="46"/>
        <v xml:space="preserve"> </v>
      </c>
      <c r="S500" s="26"/>
    </row>
    <row r="501" spans="1:19">
      <c r="A501" s="12"/>
      <c r="B501" s="13">
        <v>493</v>
      </c>
      <c r="C501" s="23"/>
      <c r="D501" s="24" t="str">
        <f t="shared" si="42"/>
        <v xml:space="preserve"> </v>
      </c>
      <c r="E501" s="14" t="str">
        <f t="shared" si="43"/>
        <v xml:space="preserve"> </v>
      </c>
      <c r="F501" s="15"/>
      <c r="G501" s="13"/>
      <c r="H501" s="21"/>
      <c r="I501" s="16" t="str">
        <f t="shared" si="44"/>
        <v xml:space="preserve"> </v>
      </c>
      <c r="J501" s="17"/>
      <c r="K501" s="17"/>
      <c r="L501" s="92"/>
      <c r="M501" s="19"/>
      <c r="N501" s="25"/>
      <c r="O501" s="103" t="str">
        <f t="shared" si="47"/>
        <v xml:space="preserve"> </v>
      </c>
      <c r="P501" s="19" t="s">
        <v>316</v>
      </c>
      <c r="Q501" s="159" t="str">
        <f t="shared" si="45"/>
        <v xml:space="preserve"> </v>
      </c>
      <c r="R501" s="218" t="str">
        <f t="shared" si="46"/>
        <v xml:space="preserve"> </v>
      </c>
      <c r="S501" s="26"/>
    </row>
    <row r="502" spans="1:19">
      <c r="A502" s="12"/>
      <c r="B502" s="13">
        <v>494</v>
      </c>
      <c r="C502" s="23"/>
      <c r="D502" s="24" t="str">
        <f t="shared" si="42"/>
        <v xml:space="preserve"> </v>
      </c>
      <c r="E502" s="14" t="str">
        <f t="shared" si="43"/>
        <v xml:space="preserve"> </v>
      </c>
      <c r="F502" s="15"/>
      <c r="G502" s="13"/>
      <c r="H502" s="21"/>
      <c r="I502" s="16" t="str">
        <f t="shared" si="44"/>
        <v xml:space="preserve"> </v>
      </c>
      <c r="J502" s="17"/>
      <c r="K502" s="17"/>
      <c r="L502" s="92"/>
      <c r="M502" s="19"/>
      <c r="N502" s="25"/>
      <c r="O502" s="103" t="str">
        <f t="shared" si="47"/>
        <v xml:space="preserve"> </v>
      </c>
      <c r="P502" s="19" t="s">
        <v>316</v>
      </c>
      <c r="Q502" s="159" t="str">
        <f t="shared" si="45"/>
        <v xml:space="preserve"> </v>
      </c>
      <c r="R502" s="218" t="str">
        <f t="shared" si="46"/>
        <v xml:space="preserve"> </v>
      </c>
      <c r="S502" s="26"/>
    </row>
    <row r="503" spans="1:19">
      <c r="A503" s="12"/>
      <c r="B503" s="13">
        <v>495</v>
      </c>
      <c r="C503" s="23"/>
      <c r="D503" s="24" t="str">
        <f t="shared" si="42"/>
        <v xml:space="preserve"> </v>
      </c>
      <c r="E503" s="14" t="str">
        <f t="shared" si="43"/>
        <v xml:space="preserve"> </v>
      </c>
      <c r="F503" s="15"/>
      <c r="G503" s="13"/>
      <c r="H503" s="21"/>
      <c r="I503" s="16" t="str">
        <f t="shared" si="44"/>
        <v xml:space="preserve"> </v>
      </c>
      <c r="J503" s="17"/>
      <c r="K503" s="17"/>
      <c r="L503" s="92"/>
      <c r="M503" s="19"/>
      <c r="N503" s="25"/>
      <c r="O503" s="103" t="str">
        <f t="shared" si="47"/>
        <v xml:space="preserve"> </v>
      </c>
      <c r="P503" s="19" t="s">
        <v>316</v>
      </c>
      <c r="Q503" s="159" t="str">
        <f t="shared" si="45"/>
        <v xml:space="preserve"> </v>
      </c>
      <c r="R503" s="218" t="str">
        <f t="shared" si="46"/>
        <v xml:space="preserve"> </v>
      </c>
      <c r="S503" s="26"/>
    </row>
    <row r="504" spans="1:19">
      <c r="A504" s="12"/>
      <c r="B504" s="13">
        <v>496</v>
      </c>
      <c r="C504" s="23"/>
      <c r="D504" s="24" t="str">
        <f t="shared" si="42"/>
        <v xml:space="preserve"> </v>
      </c>
      <c r="E504" s="14" t="str">
        <f t="shared" si="43"/>
        <v xml:space="preserve"> </v>
      </c>
      <c r="F504" s="15"/>
      <c r="G504" s="13"/>
      <c r="H504" s="21"/>
      <c r="I504" s="16" t="str">
        <f t="shared" si="44"/>
        <v xml:space="preserve"> </v>
      </c>
      <c r="J504" s="17"/>
      <c r="K504" s="17"/>
      <c r="L504" s="92"/>
      <c r="M504" s="19"/>
      <c r="N504" s="25"/>
      <c r="O504" s="103" t="str">
        <f t="shared" si="47"/>
        <v xml:space="preserve"> </v>
      </c>
      <c r="P504" s="19" t="s">
        <v>316</v>
      </c>
      <c r="Q504" s="159" t="str">
        <f t="shared" si="45"/>
        <v xml:space="preserve"> </v>
      </c>
      <c r="R504" s="218" t="str">
        <f t="shared" si="46"/>
        <v xml:space="preserve"> </v>
      </c>
      <c r="S504" s="26"/>
    </row>
    <row r="505" spans="1:19">
      <c r="A505" s="12"/>
      <c r="B505" s="13">
        <v>497</v>
      </c>
      <c r="C505" s="23"/>
      <c r="D505" s="24" t="str">
        <f t="shared" si="42"/>
        <v xml:space="preserve"> </v>
      </c>
      <c r="E505" s="14" t="str">
        <f t="shared" si="43"/>
        <v xml:space="preserve"> </v>
      </c>
      <c r="F505" s="15"/>
      <c r="G505" s="13"/>
      <c r="H505" s="21"/>
      <c r="I505" s="16" t="str">
        <f t="shared" si="44"/>
        <v xml:space="preserve"> </v>
      </c>
      <c r="J505" s="17"/>
      <c r="K505" s="17"/>
      <c r="L505" s="92"/>
      <c r="M505" s="19"/>
      <c r="N505" s="25"/>
      <c r="O505" s="103" t="str">
        <f t="shared" si="47"/>
        <v xml:space="preserve"> </v>
      </c>
      <c r="P505" s="19" t="s">
        <v>316</v>
      </c>
      <c r="Q505" s="159" t="str">
        <f t="shared" si="45"/>
        <v xml:space="preserve"> </v>
      </c>
      <c r="R505" s="218" t="str">
        <f t="shared" si="46"/>
        <v xml:space="preserve"> </v>
      </c>
      <c r="S505" s="26"/>
    </row>
    <row r="506" spans="1:19">
      <c r="A506" s="12"/>
      <c r="B506" s="13">
        <v>498</v>
      </c>
      <c r="C506" s="23"/>
      <c r="D506" s="24" t="str">
        <f t="shared" si="42"/>
        <v xml:space="preserve"> </v>
      </c>
      <c r="E506" s="14" t="str">
        <f t="shared" si="43"/>
        <v xml:space="preserve"> </v>
      </c>
      <c r="F506" s="15"/>
      <c r="G506" s="13"/>
      <c r="H506" s="21"/>
      <c r="I506" s="16" t="str">
        <f t="shared" si="44"/>
        <v xml:space="preserve"> </v>
      </c>
      <c r="J506" s="17"/>
      <c r="K506" s="17"/>
      <c r="L506" s="92"/>
      <c r="M506" s="19"/>
      <c r="N506" s="25"/>
      <c r="O506" s="103" t="str">
        <f t="shared" si="47"/>
        <v xml:space="preserve"> </v>
      </c>
      <c r="P506" s="19" t="s">
        <v>316</v>
      </c>
      <c r="Q506" s="159" t="str">
        <f t="shared" si="45"/>
        <v xml:space="preserve"> </v>
      </c>
      <c r="R506" s="218" t="str">
        <f t="shared" si="46"/>
        <v xml:space="preserve"> </v>
      </c>
      <c r="S506" s="26"/>
    </row>
    <row r="507" spans="1:19">
      <c r="A507" s="12"/>
      <c r="B507" s="13">
        <v>499</v>
      </c>
      <c r="C507" s="23"/>
      <c r="D507" s="24" t="str">
        <f t="shared" si="42"/>
        <v xml:space="preserve"> </v>
      </c>
      <c r="E507" s="14" t="str">
        <f t="shared" si="43"/>
        <v xml:space="preserve"> </v>
      </c>
      <c r="F507" s="15"/>
      <c r="G507" s="13"/>
      <c r="H507" s="21"/>
      <c r="I507" s="16" t="str">
        <f t="shared" si="44"/>
        <v xml:space="preserve"> </v>
      </c>
      <c r="J507" s="17"/>
      <c r="K507" s="17"/>
      <c r="L507" s="92"/>
      <c r="M507" s="19"/>
      <c r="N507" s="25"/>
      <c r="O507" s="103" t="str">
        <f t="shared" si="47"/>
        <v xml:space="preserve"> </v>
      </c>
      <c r="P507" s="19" t="s">
        <v>316</v>
      </c>
      <c r="Q507" s="159" t="str">
        <f t="shared" si="45"/>
        <v xml:space="preserve"> </v>
      </c>
      <c r="R507" s="218" t="str">
        <f t="shared" si="46"/>
        <v xml:space="preserve"> </v>
      </c>
      <c r="S507" s="26"/>
    </row>
    <row r="508" spans="1:19">
      <c r="A508" s="12"/>
      <c r="B508" s="13">
        <v>500</v>
      </c>
      <c r="C508" s="23"/>
      <c r="D508" s="24" t="str">
        <f t="shared" si="42"/>
        <v xml:space="preserve"> </v>
      </c>
      <c r="E508" s="14" t="str">
        <f t="shared" si="43"/>
        <v xml:space="preserve"> </v>
      </c>
      <c r="F508" s="15"/>
      <c r="G508" s="13"/>
      <c r="H508" s="21"/>
      <c r="I508" s="16" t="str">
        <f t="shared" si="44"/>
        <v xml:space="preserve"> </v>
      </c>
      <c r="J508" s="17"/>
      <c r="K508" s="17"/>
      <c r="L508" s="92"/>
      <c r="M508" s="19"/>
      <c r="N508" s="25"/>
      <c r="O508" s="103" t="str">
        <f t="shared" si="47"/>
        <v xml:space="preserve"> </v>
      </c>
      <c r="P508" s="19" t="s">
        <v>316</v>
      </c>
      <c r="Q508" s="159" t="str">
        <f t="shared" si="45"/>
        <v xml:space="preserve"> </v>
      </c>
      <c r="R508" s="218" t="str">
        <f t="shared" si="46"/>
        <v xml:space="preserve"> </v>
      </c>
      <c r="S508" s="26"/>
    </row>
    <row r="509" spans="1:19">
      <c r="A509" s="12"/>
      <c r="B509" s="13">
        <v>501</v>
      </c>
      <c r="C509" s="23"/>
      <c r="D509" s="24" t="str">
        <f t="shared" si="42"/>
        <v xml:space="preserve"> </v>
      </c>
      <c r="E509" s="14" t="str">
        <f t="shared" si="43"/>
        <v xml:space="preserve"> </v>
      </c>
      <c r="F509" s="15"/>
      <c r="G509" s="13"/>
      <c r="H509" s="21"/>
      <c r="I509" s="16" t="str">
        <f t="shared" si="44"/>
        <v xml:space="preserve"> </v>
      </c>
      <c r="J509" s="17"/>
      <c r="K509" s="17"/>
      <c r="L509" s="92"/>
      <c r="M509" s="19"/>
      <c r="N509" s="25"/>
      <c r="O509" s="103" t="str">
        <f t="shared" si="47"/>
        <v xml:space="preserve"> </v>
      </c>
      <c r="P509" s="19" t="s">
        <v>316</v>
      </c>
      <c r="Q509" s="159" t="str">
        <f t="shared" si="45"/>
        <v xml:space="preserve"> </v>
      </c>
      <c r="R509" s="218" t="str">
        <f t="shared" si="46"/>
        <v xml:space="preserve"> </v>
      </c>
      <c r="S509" s="26"/>
    </row>
    <row r="510" spans="1:19">
      <c r="A510" s="12"/>
      <c r="B510" s="13">
        <v>502</v>
      </c>
      <c r="C510" s="23"/>
      <c r="D510" s="24" t="str">
        <f t="shared" si="42"/>
        <v xml:space="preserve"> </v>
      </c>
      <c r="E510" s="14" t="str">
        <f t="shared" si="43"/>
        <v xml:space="preserve"> </v>
      </c>
      <c r="F510" s="15"/>
      <c r="G510" s="13"/>
      <c r="H510" s="21"/>
      <c r="I510" s="16" t="str">
        <f t="shared" si="44"/>
        <v xml:space="preserve"> </v>
      </c>
      <c r="J510" s="17"/>
      <c r="K510" s="17"/>
      <c r="L510" s="92"/>
      <c r="M510" s="19"/>
      <c r="N510" s="25"/>
      <c r="O510" s="103" t="str">
        <f t="shared" si="47"/>
        <v xml:space="preserve"> </v>
      </c>
      <c r="P510" s="19" t="s">
        <v>316</v>
      </c>
      <c r="Q510" s="159" t="str">
        <f t="shared" si="45"/>
        <v xml:space="preserve"> </v>
      </c>
      <c r="R510" s="218" t="str">
        <f t="shared" si="46"/>
        <v xml:space="preserve"> </v>
      </c>
      <c r="S510" s="26"/>
    </row>
    <row r="511" spans="1:19">
      <c r="A511" s="12"/>
      <c r="B511" s="13">
        <v>503</v>
      </c>
      <c r="C511" s="23"/>
      <c r="D511" s="24" t="str">
        <f t="shared" si="42"/>
        <v xml:space="preserve"> </v>
      </c>
      <c r="E511" s="14" t="str">
        <f t="shared" si="43"/>
        <v xml:space="preserve"> </v>
      </c>
      <c r="F511" s="15"/>
      <c r="G511" s="13"/>
      <c r="H511" s="21"/>
      <c r="I511" s="16" t="str">
        <f t="shared" si="44"/>
        <v xml:space="preserve"> </v>
      </c>
      <c r="J511" s="17"/>
      <c r="K511" s="17"/>
      <c r="L511" s="92"/>
      <c r="M511" s="19"/>
      <c r="N511" s="25"/>
      <c r="O511" s="103" t="str">
        <f t="shared" si="47"/>
        <v xml:space="preserve"> </v>
      </c>
      <c r="P511" s="19" t="s">
        <v>316</v>
      </c>
      <c r="Q511" s="159" t="str">
        <f t="shared" si="45"/>
        <v xml:space="preserve"> </v>
      </c>
      <c r="R511" s="218" t="str">
        <f t="shared" si="46"/>
        <v xml:space="preserve"> </v>
      </c>
      <c r="S511" s="26"/>
    </row>
    <row r="512" spans="1:19">
      <c r="A512" s="12"/>
      <c r="B512" s="13">
        <v>504</v>
      </c>
      <c r="C512" s="23"/>
      <c r="D512" s="24" t="str">
        <f t="shared" si="42"/>
        <v xml:space="preserve"> </v>
      </c>
      <c r="E512" s="14" t="str">
        <f t="shared" si="43"/>
        <v xml:space="preserve"> </v>
      </c>
      <c r="F512" s="15"/>
      <c r="G512" s="13"/>
      <c r="H512" s="21"/>
      <c r="I512" s="16" t="str">
        <f t="shared" si="44"/>
        <v xml:space="preserve"> </v>
      </c>
      <c r="J512" s="17"/>
      <c r="K512" s="17"/>
      <c r="L512" s="92"/>
      <c r="M512" s="19"/>
      <c r="N512" s="25"/>
      <c r="O512" s="103" t="str">
        <f t="shared" si="47"/>
        <v xml:space="preserve"> </v>
      </c>
      <c r="P512" s="19" t="s">
        <v>316</v>
      </c>
      <c r="Q512" s="159" t="str">
        <f t="shared" si="45"/>
        <v xml:space="preserve"> </v>
      </c>
      <c r="R512" s="218" t="str">
        <f t="shared" si="46"/>
        <v xml:space="preserve"> </v>
      </c>
      <c r="S512" s="26"/>
    </row>
    <row r="513" spans="1:19">
      <c r="A513" s="12"/>
      <c r="B513" s="13">
        <v>505</v>
      </c>
      <c r="C513" s="23"/>
      <c r="D513" s="24" t="str">
        <f t="shared" ref="D513:D576" si="48">IFERROR(VLOOKUP(C513,DATOS,4,FALSE)," ")</f>
        <v xml:space="preserve"> </v>
      </c>
      <c r="E513" s="14" t="str">
        <f t="shared" ref="E513:E580" si="49">IFERROR(VLOOKUP(C513,DATOS,3,FALSE)," ")</f>
        <v xml:space="preserve"> </v>
      </c>
      <c r="F513" s="15"/>
      <c r="G513" s="13"/>
      <c r="H513" s="21"/>
      <c r="I513" s="16" t="str">
        <f t="shared" ref="I513:I580" si="50">IFERROR(VLOOKUP(C513,DATOS,5,FALSE)," ")</f>
        <v xml:space="preserve"> </v>
      </c>
      <c r="J513" s="17"/>
      <c r="K513" s="17"/>
      <c r="L513" s="92"/>
      <c r="M513" s="19"/>
      <c r="N513" s="25"/>
      <c r="O513" s="103" t="str">
        <f t="shared" si="47"/>
        <v xml:space="preserve"> </v>
      </c>
      <c r="P513" s="19" t="s">
        <v>316</v>
      </c>
      <c r="Q513" s="159" t="str">
        <f t="shared" ref="Q513:Q582" si="51">IFERROR(VLOOKUP(C513,DATOS,10,FALSE)," ")</f>
        <v xml:space="preserve"> </v>
      </c>
      <c r="R513" s="218" t="str">
        <f t="shared" si="46"/>
        <v xml:space="preserve"> </v>
      </c>
      <c r="S513" s="26"/>
    </row>
    <row r="514" spans="1:19">
      <c r="A514" s="12"/>
      <c r="B514" s="13">
        <v>506</v>
      </c>
      <c r="C514" s="23"/>
      <c r="D514" s="24" t="str">
        <f t="shared" si="48"/>
        <v xml:space="preserve"> </v>
      </c>
      <c r="E514" s="14" t="str">
        <f t="shared" si="49"/>
        <v xml:space="preserve"> </v>
      </c>
      <c r="F514" s="15"/>
      <c r="G514" s="13"/>
      <c r="H514" s="21"/>
      <c r="I514" s="16" t="str">
        <f t="shared" si="50"/>
        <v xml:space="preserve"> </v>
      </c>
      <c r="J514" s="17"/>
      <c r="K514" s="17"/>
      <c r="L514" s="92"/>
      <c r="M514" s="19"/>
      <c r="N514" s="25"/>
      <c r="O514" s="103" t="str">
        <f t="shared" si="47"/>
        <v xml:space="preserve"> </v>
      </c>
      <c r="P514" s="19" t="s">
        <v>316</v>
      </c>
      <c r="Q514" s="159" t="str">
        <f t="shared" si="51"/>
        <v xml:space="preserve"> </v>
      </c>
      <c r="R514" s="218" t="str">
        <f t="shared" si="46"/>
        <v xml:space="preserve"> </v>
      </c>
      <c r="S514" s="26"/>
    </row>
    <row r="515" spans="1:19">
      <c r="A515" s="12"/>
      <c r="B515" s="13">
        <v>507</v>
      </c>
      <c r="C515" s="23"/>
      <c r="D515" s="24" t="str">
        <f t="shared" si="48"/>
        <v xml:space="preserve"> </v>
      </c>
      <c r="E515" s="14" t="str">
        <f t="shared" si="49"/>
        <v xml:space="preserve"> </v>
      </c>
      <c r="F515" s="15"/>
      <c r="G515" s="13"/>
      <c r="H515" s="21"/>
      <c r="I515" s="16" t="str">
        <f t="shared" si="50"/>
        <v xml:space="preserve"> </v>
      </c>
      <c r="J515" s="17"/>
      <c r="K515" s="17"/>
      <c r="L515" s="92"/>
      <c r="M515" s="19"/>
      <c r="N515" s="25"/>
      <c r="O515" s="103" t="str">
        <f t="shared" si="47"/>
        <v xml:space="preserve"> </v>
      </c>
      <c r="P515" s="19" t="s">
        <v>316</v>
      </c>
      <c r="Q515" s="159" t="str">
        <f t="shared" si="51"/>
        <v xml:space="preserve"> </v>
      </c>
      <c r="R515" s="218" t="str">
        <f t="shared" ref="R515:R580" si="52">IFERROR(H515/Q515*100," ")</f>
        <v xml:space="preserve"> </v>
      </c>
      <c r="S515" s="26"/>
    </row>
    <row r="516" spans="1:19">
      <c r="A516" s="12"/>
      <c r="B516" s="13">
        <v>508</v>
      </c>
      <c r="C516" s="23"/>
      <c r="D516" s="24" t="str">
        <f t="shared" si="48"/>
        <v xml:space="preserve"> </v>
      </c>
      <c r="E516" s="14" t="str">
        <f t="shared" si="49"/>
        <v xml:space="preserve"> </v>
      </c>
      <c r="F516" s="15"/>
      <c r="G516" s="13"/>
      <c r="H516" s="21"/>
      <c r="I516" s="16" t="str">
        <f t="shared" si="50"/>
        <v xml:space="preserve"> </v>
      </c>
      <c r="J516" s="17"/>
      <c r="K516" s="17"/>
      <c r="L516" s="92"/>
      <c r="M516" s="19"/>
      <c r="N516" s="25"/>
      <c r="O516" s="103" t="str">
        <f t="shared" si="47"/>
        <v xml:space="preserve"> </v>
      </c>
      <c r="P516" s="19" t="s">
        <v>316</v>
      </c>
      <c r="Q516" s="159" t="str">
        <f t="shared" si="51"/>
        <v xml:space="preserve"> </v>
      </c>
      <c r="R516" s="218" t="str">
        <f t="shared" si="52"/>
        <v xml:space="preserve"> </v>
      </c>
      <c r="S516" s="26"/>
    </row>
    <row r="517" spans="1:19">
      <c r="A517" s="12"/>
      <c r="B517" s="13">
        <v>509</v>
      </c>
      <c r="C517" s="23"/>
      <c r="D517" s="24" t="str">
        <f t="shared" si="48"/>
        <v xml:space="preserve"> </v>
      </c>
      <c r="E517" s="14" t="str">
        <f t="shared" si="49"/>
        <v xml:space="preserve"> </v>
      </c>
      <c r="F517" s="15"/>
      <c r="G517" s="13"/>
      <c r="H517" s="21"/>
      <c r="I517" s="16" t="str">
        <f t="shared" si="50"/>
        <v xml:space="preserve"> </v>
      </c>
      <c r="J517" s="17"/>
      <c r="K517" s="17"/>
      <c r="L517" s="92"/>
      <c r="M517" s="19"/>
      <c r="N517" s="25"/>
      <c r="O517" s="103" t="str">
        <f t="shared" si="47"/>
        <v xml:space="preserve"> </v>
      </c>
      <c r="P517" s="19" t="s">
        <v>316</v>
      </c>
      <c r="Q517" s="159" t="str">
        <f t="shared" si="51"/>
        <v xml:space="preserve"> </v>
      </c>
      <c r="R517" s="218" t="str">
        <f t="shared" si="52"/>
        <v xml:space="preserve"> </v>
      </c>
      <c r="S517" s="26"/>
    </row>
    <row r="518" spans="1:19">
      <c r="A518" s="12"/>
      <c r="B518" s="13">
        <v>510</v>
      </c>
      <c r="C518" s="23"/>
      <c r="D518" s="24" t="str">
        <f t="shared" si="48"/>
        <v xml:space="preserve"> </v>
      </c>
      <c r="E518" s="14" t="str">
        <f t="shared" si="49"/>
        <v xml:space="preserve"> </v>
      </c>
      <c r="F518" s="15"/>
      <c r="G518" s="13"/>
      <c r="H518" s="21"/>
      <c r="I518" s="16" t="str">
        <f t="shared" si="50"/>
        <v xml:space="preserve"> </v>
      </c>
      <c r="J518" s="17"/>
      <c r="K518" s="17"/>
      <c r="L518" s="92"/>
      <c r="M518" s="19"/>
      <c r="N518" s="25"/>
      <c r="O518" s="103" t="str">
        <f t="shared" si="47"/>
        <v xml:space="preserve"> </v>
      </c>
      <c r="P518" s="19" t="s">
        <v>316</v>
      </c>
      <c r="Q518" s="159" t="str">
        <f t="shared" si="51"/>
        <v xml:space="preserve"> </v>
      </c>
      <c r="R518" s="218" t="str">
        <f t="shared" si="52"/>
        <v xml:space="preserve"> </v>
      </c>
      <c r="S518" s="26"/>
    </row>
    <row r="519" spans="1:19">
      <c r="A519" s="12"/>
      <c r="B519" s="13">
        <v>511</v>
      </c>
      <c r="C519" s="23"/>
      <c r="D519" s="24" t="str">
        <f t="shared" si="48"/>
        <v xml:space="preserve"> </v>
      </c>
      <c r="E519" s="14" t="str">
        <f t="shared" si="49"/>
        <v xml:space="preserve"> </v>
      </c>
      <c r="F519" s="15"/>
      <c r="G519" s="13"/>
      <c r="H519" s="21"/>
      <c r="I519" s="16" t="str">
        <f t="shared" si="50"/>
        <v xml:space="preserve"> </v>
      </c>
      <c r="J519" s="17"/>
      <c r="K519" s="17"/>
      <c r="L519" s="92"/>
      <c r="M519" s="19"/>
      <c r="N519" s="25"/>
      <c r="O519" s="103" t="str">
        <f t="shared" si="47"/>
        <v xml:space="preserve"> </v>
      </c>
      <c r="P519" s="19" t="s">
        <v>316</v>
      </c>
      <c r="Q519" s="159" t="str">
        <f t="shared" si="51"/>
        <v xml:space="preserve"> </v>
      </c>
      <c r="R519" s="218" t="str">
        <f t="shared" si="52"/>
        <v xml:space="preserve"> </v>
      </c>
      <c r="S519" s="26"/>
    </row>
    <row r="520" spans="1:19">
      <c r="A520" s="12"/>
      <c r="B520" s="13">
        <v>512</v>
      </c>
      <c r="C520" s="23"/>
      <c r="D520" s="24" t="str">
        <f t="shared" si="48"/>
        <v xml:space="preserve"> </v>
      </c>
      <c r="E520" s="14" t="str">
        <f t="shared" si="49"/>
        <v xml:space="preserve"> </v>
      </c>
      <c r="F520" s="15"/>
      <c r="G520" s="13"/>
      <c r="H520" s="21"/>
      <c r="I520" s="16" t="str">
        <f t="shared" si="50"/>
        <v xml:space="preserve"> </v>
      </c>
      <c r="J520" s="17"/>
      <c r="K520" s="17"/>
      <c r="L520" s="92"/>
      <c r="M520" s="19"/>
      <c r="N520" s="25"/>
      <c r="O520" s="103" t="str">
        <f t="shared" si="47"/>
        <v xml:space="preserve"> </v>
      </c>
      <c r="P520" s="19" t="s">
        <v>316</v>
      </c>
      <c r="Q520" s="159" t="str">
        <f t="shared" si="51"/>
        <v xml:space="preserve"> </v>
      </c>
      <c r="R520" s="218" t="str">
        <f t="shared" si="52"/>
        <v xml:space="preserve"> </v>
      </c>
      <c r="S520" s="26"/>
    </row>
    <row r="521" spans="1:19">
      <c r="A521" s="12"/>
      <c r="B521" s="13">
        <v>513</v>
      </c>
      <c r="C521" s="23"/>
      <c r="D521" s="24" t="str">
        <f t="shared" si="48"/>
        <v xml:space="preserve"> </v>
      </c>
      <c r="E521" s="14" t="str">
        <f t="shared" si="49"/>
        <v xml:space="preserve"> </v>
      </c>
      <c r="F521" s="15"/>
      <c r="G521" s="13"/>
      <c r="H521" s="21"/>
      <c r="I521" s="16" t="str">
        <f t="shared" si="50"/>
        <v xml:space="preserve"> </v>
      </c>
      <c r="J521" s="17"/>
      <c r="K521" s="17"/>
      <c r="L521" s="92"/>
      <c r="M521" s="19"/>
      <c r="N521" s="25"/>
      <c r="O521" s="103" t="str">
        <f t="shared" ref="O521:O578" si="53">IFERROR(VLOOKUP(C521,DATOS,16,FALSE)," ")</f>
        <v xml:space="preserve"> </v>
      </c>
      <c r="P521" s="19" t="s">
        <v>316</v>
      </c>
      <c r="Q521" s="159" t="str">
        <f t="shared" si="51"/>
        <v xml:space="preserve"> </v>
      </c>
      <c r="R521" s="218" t="str">
        <f t="shared" si="52"/>
        <v xml:space="preserve"> </v>
      </c>
      <c r="S521" s="26"/>
    </row>
    <row r="522" spans="1:19">
      <c r="A522" s="12"/>
      <c r="B522" s="13">
        <v>514</v>
      </c>
      <c r="C522" s="23"/>
      <c r="D522" s="24" t="str">
        <f t="shared" si="48"/>
        <v xml:space="preserve"> </v>
      </c>
      <c r="E522" s="14" t="str">
        <f t="shared" si="49"/>
        <v xml:space="preserve"> </v>
      </c>
      <c r="F522" s="15"/>
      <c r="G522" s="13"/>
      <c r="H522" s="21"/>
      <c r="I522" s="16" t="str">
        <f t="shared" si="50"/>
        <v xml:space="preserve"> </v>
      </c>
      <c r="J522" s="17"/>
      <c r="K522" s="17"/>
      <c r="L522" s="92"/>
      <c r="M522" s="19"/>
      <c r="N522" s="25"/>
      <c r="O522" s="103" t="str">
        <f t="shared" si="53"/>
        <v xml:space="preserve"> </v>
      </c>
      <c r="P522" s="19" t="s">
        <v>316</v>
      </c>
      <c r="Q522" s="159" t="str">
        <f t="shared" si="51"/>
        <v xml:space="preserve"> </v>
      </c>
      <c r="R522" s="218" t="str">
        <f t="shared" si="52"/>
        <v xml:space="preserve"> </v>
      </c>
      <c r="S522" s="26"/>
    </row>
    <row r="523" spans="1:19">
      <c r="A523" s="12"/>
      <c r="B523" s="13">
        <v>515</v>
      </c>
      <c r="C523" s="23"/>
      <c r="D523" s="24" t="str">
        <f t="shared" si="48"/>
        <v xml:space="preserve"> </v>
      </c>
      <c r="E523" s="14" t="str">
        <f t="shared" si="49"/>
        <v xml:space="preserve"> </v>
      </c>
      <c r="F523" s="15"/>
      <c r="G523" s="13"/>
      <c r="H523" s="21"/>
      <c r="I523" s="16" t="str">
        <f t="shared" si="50"/>
        <v xml:space="preserve"> </v>
      </c>
      <c r="J523" s="17"/>
      <c r="K523" s="17"/>
      <c r="L523" s="92"/>
      <c r="M523" s="19"/>
      <c r="N523" s="25"/>
      <c r="O523" s="103" t="str">
        <f t="shared" si="53"/>
        <v xml:space="preserve"> </v>
      </c>
      <c r="P523" s="19" t="s">
        <v>316</v>
      </c>
      <c r="Q523" s="159" t="str">
        <f t="shared" si="51"/>
        <v xml:space="preserve"> </v>
      </c>
      <c r="R523" s="218" t="str">
        <f t="shared" si="52"/>
        <v xml:space="preserve"> </v>
      </c>
      <c r="S523" s="26"/>
    </row>
    <row r="524" spans="1:19">
      <c r="A524" s="12"/>
      <c r="B524" s="13">
        <v>516</v>
      </c>
      <c r="C524" s="23"/>
      <c r="D524" s="24" t="str">
        <f t="shared" si="48"/>
        <v xml:space="preserve"> </v>
      </c>
      <c r="E524" s="14" t="str">
        <f t="shared" si="49"/>
        <v xml:space="preserve"> </v>
      </c>
      <c r="F524" s="15"/>
      <c r="G524" s="13"/>
      <c r="H524" s="21"/>
      <c r="I524" s="16" t="str">
        <f t="shared" si="50"/>
        <v xml:space="preserve"> </v>
      </c>
      <c r="J524" s="17"/>
      <c r="K524" s="17"/>
      <c r="L524" s="92"/>
      <c r="M524" s="19"/>
      <c r="N524" s="25"/>
      <c r="O524" s="103" t="str">
        <f t="shared" si="53"/>
        <v xml:space="preserve"> </v>
      </c>
      <c r="P524" s="19" t="s">
        <v>316</v>
      </c>
      <c r="Q524" s="159" t="str">
        <f t="shared" si="51"/>
        <v xml:space="preserve"> </v>
      </c>
      <c r="R524" s="218" t="str">
        <f t="shared" si="52"/>
        <v xml:space="preserve"> </v>
      </c>
      <c r="S524" s="26"/>
    </row>
    <row r="525" spans="1:19">
      <c r="A525" s="12"/>
      <c r="B525" s="13">
        <v>517</v>
      </c>
      <c r="C525" s="23"/>
      <c r="D525" s="24" t="str">
        <f t="shared" si="48"/>
        <v xml:space="preserve"> </v>
      </c>
      <c r="E525" s="14" t="str">
        <f t="shared" si="49"/>
        <v xml:space="preserve"> </v>
      </c>
      <c r="F525" s="15"/>
      <c r="G525" s="13"/>
      <c r="H525" s="21"/>
      <c r="I525" s="16" t="str">
        <f t="shared" si="50"/>
        <v xml:space="preserve"> </v>
      </c>
      <c r="J525" s="17"/>
      <c r="K525" s="17"/>
      <c r="L525" s="92"/>
      <c r="M525" s="19"/>
      <c r="N525" s="25"/>
      <c r="O525" s="103" t="str">
        <f t="shared" si="53"/>
        <v xml:space="preserve"> </v>
      </c>
      <c r="P525" s="19" t="s">
        <v>316</v>
      </c>
      <c r="Q525" s="159" t="str">
        <f t="shared" si="51"/>
        <v xml:space="preserve"> </v>
      </c>
      <c r="R525" s="218" t="str">
        <f t="shared" si="52"/>
        <v xml:space="preserve"> </v>
      </c>
      <c r="S525" s="26"/>
    </row>
    <row r="526" spans="1:19">
      <c r="A526" s="12"/>
      <c r="B526" s="13">
        <v>518</v>
      </c>
      <c r="C526" s="23"/>
      <c r="D526" s="24" t="str">
        <f t="shared" si="48"/>
        <v xml:space="preserve"> </v>
      </c>
      <c r="E526" s="14" t="str">
        <f t="shared" si="49"/>
        <v xml:space="preserve"> </v>
      </c>
      <c r="F526" s="15"/>
      <c r="G526" s="13"/>
      <c r="H526" s="21"/>
      <c r="I526" s="16" t="str">
        <f t="shared" si="50"/>
        <v xml:space="preserve"> </v>
      </c>
      <c r="J526" s="17"/>
      <c r="K526" s="17"/>
      <c r="L526" s="92"/>
      <c r="M526" s="19"/>
      <c r="N526" s="25"/>
      <c r="O526" s="103" t="str">
        <f t="shared" si="53"/>
        <v xml:space="preserve"> </v>
      </c>
      <c r="P526" s="19" t="s">
        <v>316</v>
      </c>
      <c r="Q526" s="159" t="str">
        <f t="shared" si="51"/>
        <v xml:space="preserve"> </v>
      </c>
      <c r="R526" s="218" t="str">
        <f t="shared" si="52"/>
        <v xml:space="preserve"> </v>
      </c>
      <c r="S526" s="26"/>
    </row>
    <row r="527" spans="1:19">
      <c r="A527" s="12"/>
      <c r="B527" s="13">
        <v>519</v>
      </c>
      <c r="C527" s="23"/>
      <c r="D527" s="24" t="str">
        <f t="shared" si="48"/>
        <v xml:space="preserve"> </v>
      </c>
      <c r="E527" s="14" t="str">
        <f t="shared" si="49"/>
        <v xml:space="preserve"> </v>
      </c>
      <c r="F527" s="15"/>
      <c r="G527" s="13"/>
      <c r="H527" s="21"/>
      <c r="I527" s="16" t="str">
        <f t="shared" si="50"/>
        <v xml:space="preserve"> </v>
      </c>
      <c r="J527" s="17"/>
      <c r="K527" s="17"/>
      <c r="L527" s="92"/>
      <c r="M527" s="19"/>
      <c r="N527" s="25"/>
      <c r="O527" s="103" t="str">
        <f t="shared" si="53"/>
        <v xml:space="preserve"> </v>
      </c>
      <c r="P527" s="19" t="s">
        <v>316</v>
      </c>
      <c r="Q527" s="159" t="str">
        <f t="shared" si="51"/>
        <v xml:space="preserve"> </v>
      </c>
      <c r="R527" s="218" t="str">
        <f t="shared" si="52"/>
        <v xml:space="preserve"> </v>
      </c>
      <c r="S527" s="26"/>
    </row>
    <row r="528" spans="1:19">
      <c r="A528" s="12"/>
      <c r="B528" s="13">
        <v>520</v>
      </c>
      <c r="C528" s="23"/>
      <c r="D528" s="24" t="str">
        <f t="shared" si="48"/>
        <v xml:space="preserve"> </v>
      </c>
      <c r="E528" s="14" t="str">
        <f t="shared" si="49"/>
        <v xml:space="preserve"> </v>
      </c>
      <c r="F528" s="15"/>
      <c r="G528" s="13"/>
      <c r="H528" s="21"/>
      <c r="I528" s="16" t="str">
        <f t="shared" si="50"/>
        <v xml:space="preserve"> </v>
      </c>
      <c r="J528" s="17"/>
      <c r="K528" s="17"/>
      <c r="L528" s="92"/>
      <c r="M528" s="19"/>
      <c r="N528" s="25"/>
      <c r="O528" s="103" t="str">
        <f t="shared" si="53"/>
        <v xml:space="preserve"> </v>
      </c>
      <c r="P528" s="19" t="s">
        <v>316</v>
      </c>
      <c r="Q528" s="159" t="str">
        <f t="shared" si="51"/>
        <v xml:space="preserve"> </v>
      </c>
      <c r="R528" s="218" t="str">
        <f t="shared" si="52"/>
        <v xml:space="preserve"> </v>
      </c>
      <c r="S528" s="26"/>
    </row>
    <row r="529" spans="1:19">
      <c r="A529" s="12"/>
      <c r="B529" s="13">
        <v>521</v>
      </c>
      <c r="C529" s="23"/>
      <c r="D529" s="24" t="str">
        <f t="shared" si="48"/>
        <v xml:space="preserve"> </v>
      </c>
      <c r="E529" s="14" t="str">
        <f t="shared" si="49"/>
        <v xml:space="preserve"> </v>
      </c>
      <c r="F529" s="15"/>
      <c r="G529" s="13"/>
      <c r="H529" s="21"/>
      <c r="I529" s="16" t="str">
        <f t="shared" si="50"/>
        <v xml:space="preserve"> </v>
      </c>
      <c r="J529" s="17"/>
      <c r="K529" s="17"/>
      <c r="L529" s="92"/>
      <c r="M529" s="19"/>
      <c r="N529" s="25"/>
      <c r="O529" s="103" t="str">
        <f t="shared" si="53"/>
        <v xml:space="preserve"> </v>
      </c>
      <c r="P529" s="19" t="s">
        <v>316</v>
      </c>
      <c r="Q529" s="159" t="str">
        <f t="shared" si="51"/>
        <v xml:space="preserve"> </v>
      </c>
      <c r="R529" s="218" t="str">
        <f t="shared" si="52"/>
        <v xml:space="preserve"> </v>
      </c>
      <c r="S529" s="26"/>
    </row>
    <row r="530" spans="1:19">
      <c r="A530" s="12"/>
      <c r="B530" s="13">
        <v>522</v>
      </c>
      <c r="C530" s="23"/>
      <c r="D530" s="24" t="str">
        <f t="shared" si="48"/>
        <v xml:space="preserve"> </v>
      </c>
      <c r="E530" s="14" t="str">
        <f t="shared" si="49"/>
        <v xml:space="preserve"> </v>
      </c>
      <c r="F530" s="15"/>
      <c r="G530" s="13"/>
      <c r="H530" s="21"/>
      <c r="I530" s="16" t="str">
        <f t="shared" si="50"/>
        <v xml:space="preserve"> </v>
      </c>
      <c r="J530" s="17"/>
      <c r="K530" s="17"/>
      <c r="L530" s="92"/>
      <c r="M530" s="19"/>
      <c r="N530" s="25"/>
      <c r="O530" s="103" t="str">
        <f t="shared" si="53"/>
        <v xml:space="preserve"> </v>
      </c>
      <c r="P530" s="19" t="s">
        <v>316</v>
      </c>
      <c r="Q530" s="159" t="str">
        <f t="shared" si="51"/>
        <v xml:space="preserve"> </v>
      </c>
      <c r="R530" s="218" t="str">
        <f t="shared" si="52"/>
        <v xml:space="preserve"> </v>
      </c>
      <c r="S530" s="26"/>
    </row>
    <row r="531" spans="1:19">
      <c r="A531" s="12"/>
      <c r="B531" s="13">
        <v>523</v>
      </c>
      <c r="C531" s="23"/>
      <c r="D531" s="24" t="str">
        <f t="shared" si="48"/>
        <v xml:space="preserve"> </v>
      </c>
      <c r="E531" s="14" t="str">
        <f t="shared" si="49"/>
        <v xml:space="preserve"> </v>
      </c>
      <c r="F531" s="15"/>
      <c r="G531" s="13"/>
      <c r="H531" s="21"/>
      <c r="I531" s="16" t="str">
        <f t="shared" si="50"/>
        <v xml:space="preserve"> </v>
      </c>
      <c r="J531" s="17"/>
      <c r="K531" s="17"/>
      <c r="L531" s="92"/>
      <c r="M531" s="19"/>
      <c r="N531" s="25"/>
      <c r="O531" s="103" t="str">
        <f t="shared" si="53"/>
        <v xml:space="preserve"> </v>
      </c>
      <c r="P531" s="19" t="s">
        <v>316</v>
      </c>
      <c r="Q531" s="159" t="str">
        <f t="shared" si="51"/>
        <v xml:space="preserve"> </v>
      </c>
      <c r="R531" s="218" t="str">
        <f t="shared" si="52"/>
        <v xml:space="preserve"> </v>
      </c>
      <c r="S531" s="26"/>
    </row>
    <row r="532" spans="1:19">
      <c r="A532" s="12"/>
      <c r="B532" s="13">
        <v>524</v>
      </c>
      <c r="C532" s="23"/>
      <c r="D532" s="24" t="str">
        <f t="shared" si="48"/>
        <v xml:space="preserve"> </v>
      </c>
      <c r="E532" s="14" t="str">
        <f t="shared" si="49"/>
        <v xml:space="preserve"> </v>
      </c>
      <c r="F532" s="15"/>
      <c r="G532" s="13"/>
      <c r="H532" s="21"/>
      <c r="I532" s="16" t="str">
        <f t="shared" si="50"/>
        <v xml:space="preserve"> </v>
      </c>
      <c r="J532" s="17"/>
      <c r="K532" s="17"/>
      <c r="L532" s="92"/>
      <c r="M532" s="19"/>
      <c r="N532" s="25"/>
      <c r="O532" s="103" t="str">
        <f t="shared" si="53"/>
        <v xml:space="preserve"> </v>
      </c>
      <c r="P532" s="19" t="s">
        <v>316</v>
      </c>
      <c r="Q532" s="159" t="str">
        <f t="shared" si="51"/>
        <v xml:space="preserve"> </v>
      </c>
      <c r="R532" s="218" t="str">
        <f t="shared" si="52"/>
        <v xml:space="preserve"> </v>
      </c>
      <c r="S532" s="26"/>
    </row>
    <row r="533" spans="1:19">
      <c r="A533" s="12"/>
      <c r="B533" s="13">
        <v>525</v>
      </c>
      <c r="C533" s="23"/>
      <c r="D533" s="24" t="str">
        <f t="shared" si="48"/>
        <v xml:space="preserve"> </v>
      </c>
      <c r="E533" s="14" t="str">
        <f t="shared" si="49"/>
        <v xml:space="preserve"> </v>
      </c>
      <c r="F533" s="15"/>
      <c r="G533" s="13"/>
      <c r="H533" s="21"/>
      <c r="I533" s="16" t="str">
        <f t="shared" si="50"/>
        <v xml:space="preserve"> </v>
      </c>
      <c r="J533" s="17"/>
      <c r="K533" s="17"/>
      <c r="L533" s="92"/>
      <c r="M533" s="19"/>
      <c r="N533" s="25"/>
      <c r="O533" s="103" t="str">
        <f t="shared" si="53"/>
        <v xml:space="preserve"> </v>
      </c>
      <c r="P533" s="19" t="s">
        <v>316</v>
      </c>
      <c r="Q533" s="159" t="str">
        <f t="shared" si="51"/>
        <v xml:space="preserve"> </v>
      </c>
      <c r="R533" s="218" t="str">
        <f t="shared" si="52"/>
        <v xml:space="preserve"> </v>
      </c>
      <c r="S533" s="26"/>
    </row>
    <row r="534" spans="1:19">
      <c r="A534" s="12"/>
      <c r="B534" s="13">
        <v>526</v>
      </c>
      <c r="C534" s="23"/>
      <c r="D534" s="24" t="str">
        <f t="shared" si="48"/>
        <v xml:space="preserve"> </v>
      </c>
      <c r="E534" s="14" t="str">
        <f t="shared" si="49"/>
        <v xml:space="preserve"> </v>
      </c>
      <c r="F534" s="15"/>
      <c r="G534" s="13"/>
      <c r="H534" s="21"/>
      <c r="I534" s="16" t="str">
        <f t="shared" si="50"/>
        <v xml:space="preserve"> </v>
      </c>
      <c r="J534" s="17"/>
      <c r="K534" s="17"/>
      <c r="L534" s="92"/>
      <c r="M534" s="19"/>
      <c r="N534" s="25"/>
      <c r="O534" s="103" t="str">
        <f t="shared" si="53"/>
        <v xml:space="preserve"> </v>
      </c>
      <c r="P534" s="19" t="s">
        <v>316</v>
      </c>
      <c r="Q534" s="159" t="str">
        <f t="shared" si="51"/>
        <v xml:space="preserve"> </v>
      </c>
      <c r="R534" s="218" t="str">
        <f t="shared" si="52"/>
        <v xml:space="preserve"> </v>
      </c>
      <c r="S534" s="26"/>
    </row>
    <row r="535" spans="1:19">
      <c r="A535" s="12"/>
      <c r="B535" s="13">
        <v>527</v>
      </c>
      <c r="C535" s="23"/>
      <c r="D535" s="24" t="str">
        <f t="shared" si="48"/>
        <v xml:space="preserve"> </v>
      </c>
      <c r="E535" s="14" t="str">
        <f t="shared" si="49"/>
        <v xml:space="preserve"> </v>
      </c>
      <c r="F535" s="15"/>
      <c r="G535" s="13"/>
      <c r="H535" s="21"/>
      <c r="I535" s="16" t="str">
        <f t="shared" si="50"/>
        <v xml:space="preserve"> </v>
      </c>
      <c r="J535" s="17"/>
      <c r="K535" s="17"/>
      <c r="L535" s="92"/>
      <c r="M535" s="19"/>
      <c r="N535" s="25"/>
      <c r="O535" s="103" t="str">
        <f t="shared" si="53"/>
        <v xml:space="preserve"> </v>
      </c>
      <c r="P535" s="19" t="s">
        <v>316</v>
      </c>
      <c r="Q535" s="159" t="str">
        <f t="shared" si="51"/>
        <v xml:space="preserve"> </v>
      </c>
      <c r="R535" s="218" t="str">
        <f t="shared" si="52"/>
        <v xml:space="preserve"> </v>
      </c>
      <c r="S535" s="26"/>
    </row>
    <row r="536" spans="1:19">
      <c r="A536" s="12"/>
      <c r="B536" s="13">
        <v>528</v>
      </c>
      <c r="C536" s="23"/>
      <c r="D536" s="24" t="str">
        <f t="shared" si="48"/>
        <v xml:space="preserve"> </v>
      </c>
      <c r="E536" s="14" t="str">
        <f t="shared" si="49"/>
        <v xml:space="preserve"> </v>
      </c>
      <c r="F536" s="15"/>
      <c r="G536" s="13"/>
      <c r="H536" s="21"/>
      <c r="I536" s="16" t="str">
        <f t="shared" si="50"/>
        <v xml:space="preserve"> </v>
      </c>
      <c r="J536" s="17"/>
      <c r="K536" s="17"/>
      <c r="L536" s="92"/>
      <c r="M536" s="19"/>
      <c r="N536" s="25"/>
      <c r="O536" s="103" t="str">
        <f t="shared" si="53"/>
        <v xml:space="preserve"> </v>
      </c>
      <c r="P536" s="19" t="s">
        <v>316</v>
      </c>
      <c r="Q536" s="159" t="str">
        <f t="shared" si="51"/>
        <v xml:space="preserve"> </v>
      </c>
      <c r="R536" s="218" t="str">
        <f t="shared" si="52"/>
        <v xml:space="preserve"> </v>
      </c>
      <c r="S536" s="26"/>
    </row>
    <row r="537" spans="1:19">
      <c r="A537" s="12"/>
      <c r="B537" s="13">
        <v>529</v>
      </c>
      <c r="C537" s="23"/>
      <c r="D537" s="24" t="str">
        <f t="shared" si="48"/>
        <v xml:space="preserve"> </v>
      </c>
      <c r="E537" s="14" t="str">
        <f t="shared" si="49"/>
        <v xml:space="preserve"> </v>
      </c>
      <c r="F537" s="15"/>
      <c r="G537" s="13"/>
      <c r="H537" s="21"/>
      <c r="I537" s="16" t="str">
        <f t="shared" si="50"/>
        <v xml:space="preserve"> </v>
      </c>
      <c r="J537" s="17"/>
      <c r="K537" s="17"/>
      <c r="L537" s="92"/>
      <c r="M537" s="19"/>
      <c r="N537" s="25"/>
      <c r="O537" s="103" t="str">
        <f t="shared" si="53"/>
        <v xml:space="preserve"> </v>
      </c>
      <c r="P537" s="19" t="s">
        <v>316</v>
      </c>
      <c r="Q537" s="159" t="str">
        <f t="shared" si="51"/>
        <v xml:space="preserve"> </v>
      </c>
      <c r="R537" s="218" t="str">
        <f t="shared" si="52"/>
        <v xml:space="preserve"> </v>
      </c>
      <c r="S537" s="26"/>
    </row>
    <row r="538" spans="1:19">
      <c r="A538" s="12"/>
      <c r="B538" s="13">
        <v>530</v>
      </c>
      <c r="C538" s="23"/>
      <c r="D538" s="24" t="str">
        <f t="shared" si="48"/>
        <v xml:space="preserve"> </v>
      </c>
      <c r="E538" s="14" t="str">
        <f t="shared" si="49"/>
        <v xml:space="preserve"> </v>
      </c>
      <c r="F538" s="15"/>
      <c r="G538" s="13"/>
      <c r="H538" s="21"/>
      <c r="I538" s="16" t="str">
        <f t="shared" si="50"/>
        <v xml:space="preserve"> </v>
      </c>
      <c r="J538" s="17"/>
      <c r="K538" s="17"/>
      <c r="L538" s="92"/>
      <c r="M538" s="19"/>
      <c r="N538" s="25"/>
      <c r="O538" s="103" t="str">
        <f t="shared" si="53"/>
        <v xml:space="preserve"> </v>
      </c>
      <c r="P538" s="19" t="s">
        <v>316</v>
      </c>
      <c r="Q538" s="159" t="str">
        <f t="shared" si="51"/>
        <v xml:space="preserve"> </v>
      </c>
      <c r="R538" s="218" t="str">
        <f t="shared" si="52"/>
        <v xml:space="preserve"> </v>
      </c>
      <c r="S538" s="26"/>
    </row>
    <row r="539" spans="1:19">
      <c r="A539" s="12"/>
      <c r="B539" s="13">
        <v>531</v>
      </c>
      <c r="C539" s="23"/>
      <c r="D539" s="24" t="str">
        <f t="shared" si="48"/>
        <v xml:space="preserve"> </v>
      </c>
      <c r="E539" s="14" t="str">
        <f t="shared" si="49"/>
        <v xml:space="preserve"> </v>
      </c>
      <c r="F539" s="15"/>
      <c r="G539" s="13"/>
      <c r="H539" s="21"/>
      <c r="I539" s="16" t="str">
        <f t="shared" si="50"/>
        <v xml:space="preserve"> </v>
      </c>
      <c r="J539" s="17"/>
      <c r="K539" s="17"/>
      <c r="L539" s="92"/>
      <c r="M539" s="19"/>
      <c r="N539" s="25"/>
      <c r="O539" s="103" t="str">
        <f t="shared" si="53"/>
        <v xml:space="preserve"> </v>
      </c>
      <c r="P539" s="19" t="s">
        <v>316</v>
      </c>
      <c r="Q539" s="159" t="str">
        <f t="shared" si="51"/>
        <v xml:space="preserve"> </v>
      </c>
      <c r="R539" s="218" t="str">
        <f t="shared" si="52"/>
        <v xml:space="preserve"> </v>
      </c>
      <c r="S539" s="26"/>
    </row>
    <row r="540" spans="1:19">
      <c r="A540" s="12"/>
      <c r="B540" s="13">
        <v>532</v>
      </c>
      <c r="C540" s="23"/>
      <c r="D540" s="24" t="str">
        <f t="shared" si="48"/>
        <v xml:space="preserve"> </v>
      </c>
      <c r="E540" s="14" t="str">
        <f t="shared" si="49"/>
        <v xml:space="preserve"> </v>
      </c>
      <c r="F540" s="15"/>
      <c r="G540" s="13"/>
      <c r="H540" s="21"/>
      <c r="I540" s="16" t="str">
        <f t="shared" si="50"/>
        <v xml:space="preserve"> </v>
      </c>
      <c r="J540" s="17"/>
      <c r="K540" s="17"/>
      <c r="L540" s="92"/>
      <c r="M540" s="19"/>
      <c r="N540" s="25"/>
      <c r="O540" s="103" t="str">
        <f t="shared" si="53"/>
        <v xml:space="preserve"> </v>
      </c>
      <c r="P540" s="19" t="s">
        <v>316</v>
      </c>
      <c r="Q540" s="159" t="str">
        <f t="shared" si="51"/>
        <v xml:space="preserve"> </v>
      </c>
      <c r="R540" s="218" t="str">
        <f t="shared" si="52"/>
        <v xml:space="preserve"> </v>
      </c>
      <c r="S540" s="26"/>
    </row>
    <row r="541" spans="1:19">
      <c r="A541" s="12"/>
      <c r="B541" s="13">
        <v>533</v>
      </c>
      <c r="C541" s="23"/>
      <c r="D541" s="24" t="str">
        <f t="shared" si="48"/>
        <v xml:space="preserve"> </v>
      </c>
      <c r="E541" s="14" t="str">
        <f t="shared" si="49"/>
        <v xml:space="preserve"> </v>
      </c>
      <c r="F541" s="15"/>
      <c r="G541" s="13"/>
      <c r="H541" s="21"/>
      <c r="I541" s="16" t="str">
        <f t="shared" si="50"/>
        <v xml:space="preserve"> </v>
      </c>
      <c r="J541" s="17"/>
      <c r="K541" s="17"/>
      <c r="L541" s="92"/>
      <c r="M541" s="19"/>
      <c r="N541" s="25"/>
      <c r="O541" s="103" t="str">
        <f t="shared" si="53"/>
        <v xml:space="preserve"> </v>
      </c>
      <c r="P541" s="19" t="s">
        <v>316</v>
      </c>
      <c r="Q541" s="159" t="str">
        <f t="shared" si="51"/>
        <v xml:space="preserve"> </v>
      </c>
      <c r="R541" s="218" t="str">
        <f t="shared" si="52"/>
        <v xml:space="preserve"> </v>
      </c>
      <c r="S541" s="26"/>
    </row>
    <row r="542" spans="1:19">
      <c r="A542" s="12"/>
      <c r="B542" s="13">
        <v>534</v>
      </c>
      <c r="C542" s="23"/>
      <c r="D542" s="24" t="str">
        <f t="shared" si="48"/>
        <v xml:space="preserve"> </v>
      </c>
      <c r="E542" s="14" t="str">
        <f t="shared" si="49"/>
        <v xml:space="preserve"> </v>
      </c>
      <c r="F542" s="15"/>
      <c r="G542" s="13"/>
      <c r="H542" s="21"/>
      <c r="I542" s="16" t="str">
        <f t="shared" si="50"/>
        <v xml:space="preserve"> </v>
      </c>
      <c r="J542" s="17"/>
      <c r="K542" s="17"/>
      <c r="L542" s="92"/>
      <c r="M542" s="19"/>
      <c r="N542" s="25"/>
      <c r="O542" s="103" t="str">
        <f t="shared" si="53"/>
        <v xml:space="preserve"> </v>
      </c>
      <c r="P542" s="19" t="s">
        <v>316</v>
      </c>
      <c r="Q542" s="159" t="str">
        <f t="shared" si="51"/>
        <v xml:space="preserve"> </v>
      </c>
      <c r="R542" s="218" t="str">
        <f t="shared" si="52"/>
        <v xml:space="preserve"> </v>
      </c>
      <c r="S542" s="26"/>
    </row>
    <row r="543" spans="1:19">
      <c r="A543" s="12"/>
      <c r="B543" s="13">
        <v>535</v>
      </c>
      <c r="C543" s="23"/>
      <c r="D543" s="24" t="str">
        <f t="shared" si="48"/>
        <v xml:space="preserve"> </v>
      </c>
      <c r="E543" s="14" t="str">
        <f t="shared" si="49"/>
        <v xml:space="preserve"> </v>
      </c>
      <c r="F543" s="15"/>
      <c r="G543" s="13"/>
      <c r="H543" s="21"/>
      <c r="I543" s="16" t="str">
        <f t="shared" si="50"/>
        <v xml:space="preserve"> </v>
      </c>
      <c r="J543" s="17"/>
      <c r="K543" s="17"/>
      <c r="L543" s="92"/>
      <c r="M543" s="19"/>
      <c r="N543" s="25"/>
      <c r="O543" s="103" t="str">
        <f t="shared" si="53"/>
        <v xml:space="preserve"> </v>
      </c>
      <c r="P543" s="19" t="s">
        <v>316</v>
      </c>
      <c r="Q543" s="159" t="str">
        <f t="shared" si="51"/>
        <v xml:space="preserve"> </v>
      </c>
      <c r="R543" s="218" t="str">
        <f t="shared" si="52"/>
        <v xml:space="preserve"> </v>
      </c>
      <c r="S543" s="26"/>
    </row>
    <row r="544" spans="1:19">
      <c r="A544" s="12"/>
      <c r="B544" s="13">
        <v>536</v>
      </c>
      <c r="C544" s="23"/>
      <c r="D544" s="24" t="str">
        <f t="shared" si="48"/>
        <v xml:space="preserve"> </v>
      </c>
      <c r="E544" s="14" t="str">
        <f t="shared" si="49"/>
        <v xml:space="preserve"> </v>
      </c>
      <c r="F544" s="15"/>
      <c r="G544" s="13"/>
      <c r="H544" s="21"/>
      <c r="I544" s="16" t="str">
        <f t="shared" si="50"/>
        <v xml:space="preserve"> </v>
      </c>
      <c r="J544" s="17"/>
      <c r="K544" s="17"/>
      <c r="L544" s="92"/>
      <c r="M544" s="19"/>
      <c r="N544" s="25"/>
      <c r="O544" s="103" t="str">
        <f t="shared" si="53"/>
        <v xml:space="preserve"> </v>
      </c>
      <c r="P544" s="19" t="s">
        <v>316</v>
      </c>
      <c r="Q544" s="159" t="str">
        <f t="shared" si="51"/>
        <v xml:space="preserve"> </v>
      </c>
      <c r="R544" s="218" t="str">
        <f t="shared" si="52"/>
        <v xml:space="preserve"> </v>
      </c>
      <c r="S544" s="26"/>
    </row>
    <row r="545" spans="1:19">
      <c r="A545" s="12"/>
      <c r="B545" s="13">
        <v>537</v>
      </c>
      <c r="C545" s="23"/>
      <c r="D545" s="24" t="str">
        <f t="shared" si="48"/>
        <v xml:space="preserve"> </v>
      </c>
      <c r="E545" s="14" t="str">
        <f t="shared" si="49"/>
        <v xml:space="preserve"> </v>
      </c>
      <c r="F545" s="15"/>
      <c r="G545" s="13"/>
      <c r="H545" s="21"/>
      <c r="I545" s="16" t="str">
        <f t="shared" si="50"/>
        <v xml:space="preserve"> </v>
      </c>
      <c r="J545" s="17"/>
      <c r="K545" s="17"/>
      <c r="L545" s="92"/>
      <c r="M545" s="19"/>
      <c r="N545" s="25"/>
      <c r="O545" s="103" t="str">
        <f t="shared" si="53"/>
        <v xml:space="preserve"> </v>
      </c>
      <c r="P545" s="19" t="s">
        <v>316</v>
      </c>
      <c r="Q545" s="159" t="str">
        <f t="shared" si="51"/>
        <v xml:space="preserve"> </v>
      </c>
      <c r="R545" s="218" t="str">
        <f t="shared" si="52"/>
        <v xml:space="preserve"> </v>
      </c>
      <c r="S545" s="26"/>
    </row>
    <row r="546" spans="1:19">
      <c r="A546" s="12"/>
      <c r="B546" s="13">
        <v>538</v>
      </c>
      <c r="C546" s="23"/>
      <c r="D546" s="24" t="str">
        <f t="shared" si="48"/>
        <v xml:space="preserve"> </v>
      </c>
      <c r="E546" s="14" t="str">
        <f t="shared" si="49"/>
        <v xml:space="preserve"> </v>
      </c>
      <c r="F546" s="15"/>
      <c r="G546" s="13"/>
      <c r="H546" s="21"/>
      <c r="I546" s="16" t="str">
        <f t="shared" si="50"/>
        <v xml:space="preserve"> </v>
      </c>
      <c r="J546" s="17"/>
      <c r="K546" s="17"/>
      <c r="L546" s="92"/>
      <c r="M546" s="19"/>
      <c r="N546" s="25"/>
      <c r="O546" s="103" t="str">
        <f t="shared" si="53"/>
        <v xml:space="preserve"> </v>
      </c>
      <c r="P546" s="19" t="s">
        <v>316</v>
      </c>
      <c r="Q546" s="159" t="str">
        <f t="shared" si="51"/>
        <v xml:space="preserve"> </v>
      </c>
      <c r="R546" s="218" t="str">
        <f t="shared" si="52"/>
        <v xml:space="preserve"> </v>
      </c>
      <c r="S546" s="26"/>
    </row>
    <row r="547" spans="1:19">
      <c r="A547" s="12"/>
      <c r="B547" s="13">
        <v>539</v>
      </c>
      <c r="C547" s="23"/>
      <c r="D547" s="24" t="str">
        <f t="shared" si="48"/>
        <v xml:space="preserve"> </v>
      </c>
      <c r="E547" s="14" t="str">
        <f t="shared" si="49"/>
        <v xml:space="preserve"> </v>
      </c>
      <c r="F547" s="15"/>
      <c r="G547" s="13"/>
      <c r="H547" s="21"/>
      <c r="I547" s="16" t="str">
        <f t="shared" si="50"/>
        <v xml:space="preserve"> </v>
      </c>
      <c r="J547" s="17"/>
      <c r="K547" s="17"/>
      <c r="L547" s="92"/>
      <c r="M547" s="19"/>
      <c r="N547" s="25"/>
      <c r="O547" s="103" t="str">
        <f t="shared" si="53"/>
        <v xml:space="preserve"> </v>
      </c>
      <c r="P547" s="19" t="s">
        <v>316</v>
      </c>
      <c r="Q547" s="159" t="str">
        <f t="shared" si="51"/>
        <v xml:space="preserve"> </v>
      </c>
      <c r="R547" s="218" t="str">
        <f t="shared" si="52"/>
        <v xml:space="preserve"> </v>
      </c>
      <c r="S547" s="26"/>
    </row>
    <row r="548" spans="1:19">
      <c r="A548" s="12"/>
      <c r="B548" s="13">
        <v>540</v>
      </c>
      <c r="C548" s="23"/>
      <c r="D548" s="24" t="str">
        <f t="shared" si="48"/>
        <v xml:space="preserve"> </v>
      </c>
      <c r="E548" s="14" t="str">
        <f t="shared" si="49"/>
        <v xml:space="preserve"> </v>
      </c>
      <c r="F548" s="15"/>
      <c r="G548" s="13"/>
      <c r="H548" s="21"/>
      <c r="I548" s="16" t="str">
        <f t="shared" si="50"/>
        <v xml:space="preserve"> </v>
      </c>
      <c r="J548" s="17"/>
      <c r="K548" s="17"/>
      <c r="L548" s="92"/>
      <c r="M548" s="19"/>
      <c r="N548" s="25"/>
      <c r="O548" s="103" t="str">
        <f t="shared" si="53"/>
        <v xml:space="preserve"> </v>
      </c>
      <c r="P548" s="19" t="s">
        <v>316</v>
      </c>
      <c r="Q548" s="159" t="str">
        <f t="shared" si="51"/>
        <v xml:space="preserve"> </v>
      </c>
      <c r="R548" s="218" t="str">
        <f t="shared" si="52"/>
        <v xml:space="preserve"> </v>
      </c>
      <c r="S548" s="26"/>
    </row>
    <row r="549" spans="1:19">
      <c r="A549" s="12"/>
      <c r="B549" s="13">
        <v>541</v>
      </c>
      <c r="C549" s="23"/>
      <c r="D549" s="24" t="str">
        <f t="shared" si="48"/>
        <v xml:space="preserve"> </v>
      </c>
      <c r="E549" s="14" t="str">
        <f t="shared" si="49"/>
        <v xml:space="preserve"> </v>
      </c>
      <c r="F549" s="15"/>
      <c r="G549" s="13"/>
      <c r="H549" s="21"/>
      <c r="I549" s="16" t="str">
        <f t="shared" si="50"/>
        <v xml:space="preserve"> </v>
      </c>
      <c r="J549" s="17"/>
      <c r="K549" s="17"/>
      <c r="L549" s="92"/>
      <c r="M549" s="19"/>
      <c r="N549" s="25"/>
      <c r="O549" s="103" t="str">
        <f t="shared" si="53"/>
        <v xml:space="preserve"> </v>
      </c>
      <c r="P549" s="19" t="s">
        <v>316</v>
      </c>
      <c r="Q549" s="159" t="str">
        <f t="shared" si="51"/>
        <v xml:space="preserve"> </v>
      </c>
      <c r="R549" s="218" t="str">
        <f t="shared" si="52"/>
        <v xml:space="preserve"> </v>
      </c>
      <c r="S549" s="26"/>
    </row>
    <row r="550" spans="1:19">
      <c r="A550" s="12"/>
      <c r="B550" s="13">
        <v>542</v>
      </c>
      <c r="C550" s="23"/>
      <c r="D550" s="24" t="str">
        <f t="shared" si="48"/>
        <v xml:space="preserve"> </v>
      </c>
      <c r="E550" s="14" t="str">
        <f t="shared" si="49"/>
        <v xml:space="preserve"> </v>
      </c>
      <c r="F550" s="15"/>
      <c r="G550" s="13"/>
      <c r="H550" s="21"/>
      <c r="I550" s="16" t="str">
        <f t="shared" si="50"/>
        <v xml:space="preserve"> </v>
      </c>
      <c r="J550" s="17"/>
      <c r="K550" s="17"/>
      <c r="L550" s="92"/>
      <c r="M550" s="19"/>
      <c r="N550" s="25"/>
      <c r="O550" s="103" t="str">
        <f t="shared" si="53"/>
        <v xml:space="preserve"> </v>
      </c>
      <c r="P550" s="19" t="s">
        <v>316</v>
      </c>
      <c r="Q550" s="159" t="str">
        <f t="shared" si="51"/>
        <v xml:space="preserve"> </v>
      </c>
      <c r="R550" s="218" t="str">
        <f t="shared" si="52"/>
        <v xml:space="preserve"> </v>
      </c>
      <c r="S550" s="26"/>
    </row>
    <row r="551" spans="1:19">
      <c r="A551" s="12"/>
      <c r="B551" s="13">
        <v>543</v>
      </c>
      <c r="C551" s="23"/>
      <c r="D551" s="24" t="str">
        <f t="shared" si="48"/>
        <v xml:space="preserve"> </v>
      </c>
      <c r="E551" s="14" t="str">
        <f t="shared" si="49"/>
        <v xml:space="preserve"> </v>
      </c>
      <c r="F551" s="15"/>
      <c r="G551" s="13"/>
      <c r="H551" s="21"/>
      <c r="I551" s="16" t="str">
        <f t="shared" si="50"/>
        <v xml:space="preserve"> </v>
      </c>
      <c r="J551" s="17"/>
      <c r="K551" s="17"/>
      <c r="L551" s="92"/>
      <c r="M551" s="19"/>
      <c r="N551" s="25"/>
      <c r="O551" s="103" t="str">
        <f t="shared" si="53"/>
        <v xml:space="preserve"> </v>
      </c>
      <c r="P551" s="19" t="s">
        <v>316</v>
      </c>
      <c r="Q551" s="159" t="str">
        <f t="shared" si="51"/>
        <v xml:space="preserve"> </v>
      </c>
      <c r="R551" s="218" t="str">
        <f t="shared" si="52"/>
        <v xml:space="preserve"> </v>
      </c>
      <c r="S551" s="26"/>
    </row>
    <row r="552" spans="1:19">
      <c r="A552" s="12"/>
      <c r="B552" s="13">
        <v>544</v>
      </c>
      <c r="C552" s="23"/>
      <c r="D552" s="24" t="str">
        <f t="shared" si="48"/>
        <v xml:space="preserve"> </v>
      </c>
      <c r="E552" s="14" t="str">
        <f t="shared" si="49"/>
        <v xml:space="preserve"> </v>
      </c>
      <c r="F552" s="15"/>
      <c r="G552" s="13"/>
      <c r="H552" s="21"/>
      <c r="I552" s="16" t="str">
        <f t="shared" si="50"/>
        <v xml:space="preserve"> </v>
      </c>
      <c r="J552" s="17"/>
      <c r="K552" s="17"/>
      <c r="L552" s="92"/>
      <c r="M552" s="19"/>
      <c r="N552" s="25"/>
      <c r="O552" s="103" t="str">
        <f t="shared" si="53"/>
        <v xml:space="preserve"> </v>
      </c>
      <c r="P552" s="19" t="s">
        <v>316</v>
      </c>
      <c r="Q552" s="159" t="str">
        <f t="shared" si="51"/>
        <v xml:space="preserve"> </v>
      </c>
      <c r="R552" s="218" t="str">
        <f t="shared" si="52"/>
        <v xml:space="preserve"> </v>
      </c>
      <c r="S552" s="26"/>
    </row>
    <row r="553" spans="1:19">
      <c r="A553" s="12"/>
      <c r="B553" s="13">
        <v>545</v>
      </c>
      <c r="C553" s="23"/>
      <c r="D553" s="24" t="str">
        <f t="shared" si="48"/>
        <v xml:space="preserve"> </v>
      </c>
      <c r="E553" s="14" t="str">
        <f t="shared" si="49"/>
        <v xml:space="preserve"> </v>
      </c>
      <c r="F553" s="15"/>
      <c r="G553" s="13"/>
      <c r="H553" s="21"/>
      <c r="I553" s="16" t="str">
        <f t="shared" si="50"/>
        <v xml:space="preserve"> </v>
      </c>
      <c r="J553" s="17"/>
      <c r="K553" s="17"/>
      <c r="L553" s="92"/>
      <c r="M553" s="19"/>
      <c r="N553" s="25"/>
      <c r="O553" s="103" t="str">
        <f t="shared" si="53"/>
        <v xml:space="preserve"> </v>
      </c>
      <c r="P553" s="19" t="s">
        <v>316</v>
      </c>
      <c r="Q553" s="159" t="str">
        <f t="shared" si="51"/>
        <v xml:space="preserve"> </v>
      </c>
      <c r="R553" s="218" t="str">
        <f t="shared" si="52"/>
        <v xml:space="preserve"> </v>
      </c>
      <c r="S553" s="26"/>
    </row>
    <row r="554" spans="1:19">
      <c r="A554" s="12"/>
      <c r="B554" s="13">
        <v>546</v>
      </c>
      <c r="C554" s="23"/>
      <c r="D554" s="24" t="str">
        <f t="shared" si="48"/>
        <v xml:space="preserve"> </v>
      </c>
      <c r="E554" s="14" t="str">
        <f t="shared" si="49"/>
        <v xml:space="preserve"> </v>
      </c>
      <c r="F554" s="15"/>
      <c r="G554" s="13"/>
      <c r="H554" s="21"/>
      <c r="I554" s="16" t="str">
        <f t="shared" si="50"/>
        <v xml:space="preserve"> </v>
      </c>
      <c r="J554" s="17"/>
      <c r="K554" s="17"/>
      <c r="L554" s="92"/>
      <c r="M554" s="19"/>
      <c r="N554" s="25"/>
      <c r="O554" s="103" t="str">
        <f t="shared" si="53"/>
        <v xml:space="preserve"> </v>
      </c>
      <c r="P554" s="19" t="s">
        <v>316</v>
      </c>
      <c r="Q554" s="159" t="str">
        <f t="shared" si="51"/>
        <v xml:space="preserve"> </v>
      </c>
      <c r="R554" s="218" t="str">
        <f t="shared" si="52"/>
        <v xml:space="preserve"> </v>
      </c>
      <c r="S554" s="26"/>
    </row>
    <row r="555" spans="1:19">
      <c r="A555" s="12"/>
      <c r="B555" s="13">
        <v>547</v>
      </c>
      <c r="C555" s="23"/>
      <c r="D555" s="24" t="str">
        <f t="shared" si="48"/>
        <v xml:space="preserve"> </v>
      </c>
      <c r="E555" s="14" t="str">
        <f t="shared" si="49"/>
        <v xml:space="preserve"> </v>
      </c>
      <c r="F555" s="15"/>
      <c r="G555" s="13"/>
      <c r="H555" s="21"/>
      <c r="I555" s="16" t="str">
        <f t="shared" si="50"/>
        <v xml:space="preserve"> </v>
      </c>
      <c r="J555" s="17"/>
      <c r="K555" s="17"/>
      <c r="L555" s="92"/>
      <c r="M555" s="19"/>
      <c r="N555" s="25"/>
      <c r="O555" s="103" t="str">
        <f t="shared" si="53"/>
        <v xml:space="preserve"> </v>
      </c>
      <c r="P555" s="19" t="s">
        <v>316</v>
      </c>
      <c r="Q555" s="159" t="str">
        <f t="shared" si="51"/>
        <v xml:space="preserve"> </v>
      </c>
      <c r="R555" s="218" t="str">
        <f t="shared" si="52"/>
        <v xml:space="preserve"> </v>
      </c>
      <c r="S555" s="26"/>
    </row>
    <row r="556" spans="1:19">
      <c r="A556" s="12"/>
      <c r="B556" s="13">
        <v>548</v>
      </c>
      <c r="C556" s="23"/>
      <c r="D556" s="24" t="str">
        <f t="shared" si="48"/>
        <v xml:space="preserve"> </v>
      </c>
      <c r="E556" s="14" t="str">
        <f t="shared" si="49"/>
        <v xml:space="preserve"> </v>
      </c>
      <c r="F556" s="15"/>
      <c r="G556" s="13"/>
      <c r="H556" s="21"/>
      <c r="I556" s="16" t="str">
        <f t="shared" si="50"/>
        <v xml:space="preserve"> </v>
      </c>
      <c r="J556" s="17"/>
      <c r="K556" s="17"/>
      <c r="L556" s="92"/>
      <c r="M556" s="19"/>
      <c r="N556" s="25"/>
      <c r="O556" s="103" t="str">
        <f t="shared" si="53"/>
        <v xml:space="preserve"> </v>
      </c>
      <c r="P556" s="19" t="s">
        <v>316</v>
      </c>
      <c r="Q556" s="159" t="str">
        <f t="shared" si="51"/>
        <v xml:space="preserve"> </v>
      </c>
      <c r="R556" s="218" t="str">
        <f t="shared" si="52"/>
        <v xml:space="preserve"> </v>
      </c>
      <c r="S556" s="26"/>
    </row>
    <row r="557" spans="1:19">
      <c r="A557" s="12"/>
      <c r="B557" s="13">
        <v>549</v>
      </c>
      <c r="C557" s="23"/>
      <c r="D557" s="24" t="str">
        <f t="shared" si="48"/>
        <v xml:space="preserve"> </v>
      </c>
      <c r="E557" s="14" t="str">
        <f t="shared" si="49"/>
        <v xml:space="preserve"> </v>
      </c>
      <c r="F557" s="15"/>
      <c r="G557" s="13"/>
      <c r="H557" s="21"/>
      <c r="I557" s="16" t="str">
        <f t="shared" si="50"/>
        <v xml:space="preserve"> </v>
      </c>
      <c r="J557" s="17"/>
      <c r="K557" s="17"/>
      <c r="L557" s="92"/>
      <c r="M557" s="19"/>
      <c r="N557" s="25"/>
      <c r="O557" s="103" t="str">
        <f t="shared" si="53"/>
        <v xml:space="preserve"> </v>
      </c>
      <c r="P557" s="19" t="s">
        <v>316</v>
      </c>
      <c r="Q557" s="159" t="str">
        <f t="shared" si="51"/>
        <v xml:space="preserve"> </v>
      </c>
      <c r="R557" s="218" t="str">
        <f t="shared" si="52"/>
        <v xml:space="preserve"> </v>
      </c>
      <c r="S557" s="26"/>
    </row>
    <row r="558" spans="1:19">
      <c r="A558" s="12"/>
      <c r="B558" s="13">
        <v>550</v>
      </c>
      <c r="C558" s="23"/>
      <c r="D558" s="24" t="str">
        <f t="shared" si="48"/>
        <v xml:space="preserve"> </v>
      </c>
      <c r="E558" s="14" t="str">
        <f t="shared" si="49"/>
        <v xml:space="preserve"> </v>
      </c>
      <c r="F558" s="15"/>
      <c r="G558" s="13"/>
      <c r="H558" s="21"/>
      <c r="I558" s="16" t="str">
        <f t="shared" si="50"/>
        <v xml:space="preserve"> </v>
      </c>
      <c r="J558" s="17"/>
      <c r="K558" s="17"/>
      <c r="L558" s="92"/>
      <c r="M558" s="19"/>
      <c r="N558" s="25"/>
      <c r="O558" s="103" t="str">
        <f t="shared" si="53"/>
        <v xml:space="preserve"> </v>
      </c>
      <c r="P558" s="19" t="s">
        <v>316</v>
      </c>
      <c r="Q558" s="159" t="str">
        <f t="shared" si="51"/>
        <v xml:space="preserve"> </v>
      </c>
      <c r="R558" s="218" t="str">
        <f t="shared" si="52"/>
        <v xml:space="preserve"> </v>
      </c>
      <c r="S558" s="26"/>
    </row>
    <row r="559" spans="1:19">
      <c r="A559" s="12"/>
      <c r="B559" s="13">
        <v>551</v>
      </c>
      <c r="C559" s="23"/>
      <c r="D559" s="24" t="str">
        <f t="shared" si="48"/>
        <v xml:space="preserve"> </v>
      </c>
      <c r="E559" s="14" t="str">
        <f t="shared" si="49"/>
        <v xml:space="preserve"> </v>
      </c>
      <c r="F559" s="15"/>
      <c r="G559" s="13"/>
      <c r="H559" s="21"/>
      <c r="I559" s="16" t="str">
        <f t="shared" si="50"/>
        <v xml:space="preserve"> </v>
      </c>
      <c r="J559" s="17"/>
      <c r="K559" s="17"/>
      <c r="L559" s="92"/>
      <c r="M559" s="19"/>
      <c r="N559" s="25"/>
      <c r="O559" s="103" t="str">
        <f t="shared" si="53"/>
        <v xml:space="preserve"> </v>
      </c>
      <c r="P559" s="19" t="s">
        <v>316</v>
      </c>
      <c r="Q559" s="159" t="str">
        <f t="shared" si="51"/>
        <v xml:space="preserve"> </v>
      </c>
      <c r="R559" s="218" t="str">
        <f t="shared" si="52"/>
        <v xml:space="preserve"> </v>
      </c>
      <c r="S559" s="26"/>
    </row>
    <row r="560" spans="1:19">
      <c r="A560" s="12"/>
      <c r="B560" s="13">
        <v>552</v>
      </c>
      <c r="C560" s="23"/>
      <c r="D560" s="24" t="str">
        <f t="shared" si="48"/>
        <v xml:space="preserve"> </v>
      </c>
      <c r="E560" s="14" t="str">
        <f t="shared" si="49"/>
        <v xml:space="preserve"> </v>
      </c>
      <c r="F560" s="15"/>
      <c r="G560" s="13"/>
      <c r="H560" s="21"/>
      <c r="I560" s="16" t="str">
        <f t="shared" si="50"/>
        <v xml:space="preserve"> </v>
      </c>
      <c r="J560" s="17"/>
      <c r="K560" s="17"/>
      <c r="L560" s="92"/>
      <c r="M560" s="19"/>
      <c r="N560" s="25"/>
      <c r="O560" s="103" t="str">
        <f t="shared" si="53"/>
        <v xml:space="preserve"> </v>
      </c>
      <c r="P560" s="19" t="s">
        <v>316</v>
      </c>
      <c r="Q560" s="159" t="str">
        <f t="shared" si="51"/>
        <v xml:space="preserve"> </v>
      </c>
      <c r="R560" s="218" t="str">
        <f t="shared" si="52"/>
        <v xml:space="preserve"> </v>
      </c>
      <c r="S560" s="26"/>
    </row>
    <row r="561" spans="1:19">
      <c r="A561" s="12"/>
      <c r="B561" s="13">
        <v>553</v>
      </c>
      <c r="C561" s="23"/>
      <c r="D561" s="24" t="str">
        <f t="shared" si="48"/>
        <v xml:space="preserve"> </v>
      </c>
      <c r="E561" s="14" t="str">
        <f t="shared" si="49"/>
        <v xml:space="preserve"> </v>
      </c>
      <c r="F561" s="15"/>
      <c r="G561" s="13"/>
      <c r="H561" s="21"/>
      <c r="I561" s="16" t="str">
        <f t="shared" si="50"/>
        <v xml:space="preserve"> </v>
      </c>
      <c r="J561" s="17"/>
      <c r="K561" s="17"/>
      <c r="L561" s="92"/>
      <c r="M561" s="19"/>
      <c r="N561" s="25"/>
      <c r="O561" s="103" t="str">
        <f t="shared" si="53"/>
        <v xml:space="preserve"> </v>
      </c>
      <c r="P561" s="19" t="s">
        <v>316</v>
      </c>
      <c r="Q561" s="159" t="str">
        <f t="shared" si="51"/>
        <v xml:space="preserve"> </v>
      </c>
      <c r="R561" s="218" t="str">
        <f t="shared" si="52"/>
        <v xml:space="preserve"> </v>
      </c>
      <c r="S561" s="26"/>
    </row>
    <row r="562" spans="1:19">
      <c r="A562" s="12"/>
      <c r="B562" s="13">
        <v>554</v>
      </c>
      <c r="C562" s="23"/>
      <c r="D562" s="24" t="str">
        <f t="shared" si="48"/>
        <v xml:space="preserve"> </v>
      </c>
      <c r="E562" s="14" t="str">
        <f t="shared" si="49"/>
        <v xml:space="preserve"> </v>
      </c>
      <c r="F562" s="15"/>
      <c r="G562" s="13"/>
      <c r="H562" s="21"/>
      <c r="I562" s="16" t="str">
        <f t="shared" si="50"/>
        <v xml:space="preserve"> </v>
      </c>
      <c r="J562" s="17"/>
      <c r="K562" s="17"/>
      <c r="L562" s="92"/>
      <c r="M562" s="19"/>
      <c r="N562" s="25"/>
      <c r="O562" s="103" t="str">
        <f t="shared" si="53"/>
        <v xml:space="preserve"> </v>
      </c>
      <c r="P562" s="19" t="s">
        <v>316</v>
      </c>
      <c r="Q562" s="159" t="str">
        <f t="shared" si="51"/>
        <v xml:space="preserve"> </v>
      </c>
      <c r="R562" s="218" t="str">
        <f t="shared" si="52"/>
        <v xml:space="preserve"> </v>
      </c>
      <c r="S562" s="26"/>
    </row>
    <row r="563" spans="1:19">
      <c r="A563" s="12"/>
      <c r="B563" s="13">
        <v>555</v>
      </c>
      <c r="C563" s="23"/>
      <c r="D563" s="24" t="str">
        <f t="shared" si="48"/>
        <v xml:space="preserve"> </v>
      </c>
      <c r="E563" s="14" t="str">
        <f t="shared" si="49"/>
        <v xml:space="preserve"> </v>
      </c>
      <c r="F563" s="15"/>
      <c r="G563" s="13"/>
      <c r="H563" s="21"/>
      <c r="I563" s="16" t="str">
        <f t="shared" si="50"/>
        <v xml:space="preserve"> </v>
      </c>
      <c r="J563" s="17"/>
      <c r="K563" s="17"/>
      <c r="L563" s="92"/>
      <c r="M563" s="19"/>
      <c r="N563" s="25"/>
      <c r="O563" s="103" t="str">
        <f t="shared" si="53"/>
        <v xml:space="preserve"> </v>
      </c>
      <c r="P563" s="19" t="s">
        <v>316</v>
      </c>
      <c r="Q563" s="159" t="str">
        <f t="shared" si="51"/>
        <v xml:space="preserve"> </v>
      </c>
      <c r="R563" s="218" t="str">
        <f t="shared" si="52"/>
        <v xml:space="preserve"> </v>
      </c>
      <c r="S563" s="26"/>
    </row>
    <row r="564" spans="1:19">
      <c r="A564" s="12"/>
      <c r="B564" s="13">
        <v>556</v>
      </c>
      <c r="C564" s="23"/>
      <c r="D564" s="24" t="str">
        <f t="shared" si="48"/>
        <v xml:space="preserve"> </v>
      </c>
      <c r="E564" s="14" t="str">
        <f t="shared" si="49"/>
        <v xml:space="preserve"> </v>
      </c>
      <c r="F564" s="15"/>
      <c r="G564" s="13"/>
      <c r="H564" s="21"/>
      <c r="I564" s="16" t="str">
        <f t="shared" si="50"/>
        <v xml:space="preserve"> </v>
      </c>
      <c r="J564" s="17"/>
      <c r="K564" s="17"/>
      <c r="L564" s="92"/>
      <c r="M564" s="19"/>
      <c r="N564" s="25"/>
      <c r="O564" s="103" t="str">
        <f t="shared" si="53"/>
        <v xml:space="preserve"> </v>
      </c>
      <c r="P564" s="19" t="s">
        <v>316</v>
      </c>
      <c r="Q564" s="159" t="str">
        <f t="shared" si="51"/>
        <v xml:space="preserve"> </v>
      </c>
      <c r="R564" s="218" t="str">
        <f t="shared" si="52"/>
        <v xml:space="preserve"> </v>
      </c>
      <c r="S564" s="26"/>
    </row>
    <row r="565" spans="1:19">
      <c r="A565" s="12"/>
      <c r="B565" s="13">
        <v>557</v>
      </c>
      <c r="C565" s="23"/>
      <c r="D565" s="24" t="str">
        <f t="shared" si="48"/>
        <v xml:space="preserve"> </v>
      </c>
      <c r="E565" s="14" t="str">
        <f t="shared" si="49"/>
        <v xml:space="preserve"> </v>
      </c>
      <c r="F565" s="15"/>
      <c r="G565" s="13"/>
      <c r="H565" s="21"/>
      <c r="I565" s="16" t="str">
        <f t="shared" si="50"/>
        <v xml:space="preserve"> </v>
      </c>
      <c r="J565" s="17"/>
      <c r="K565" s="17"/>
      <c r="L565" s="92"/>
      <c r="M565" s="19"/>
      <c r="N565" s="25"/>
      <c r="O565" s="103" t="str">
        <f t="shared" si="53"/>
        <v xml:space="preserve"> </v>
      </c>
      <c r="P565" s="19" t="s">
        <v>316</v>
      </c>
      <c r="Q565" s="159" t="str">
        <f t="shared" si="51"/>
        <v xml:space="preserve"> </v>
      </c>
      <c r="R565" s="218" t="str">
        <f t="shared" si="52"/>
        <v xml:space="preserve"> </v>
      </c>
      <c r="S565" s="26"/>
    </row>
    <row r="566" spans="1:19">
      <c r="A566" s="12"/>
      <c r="B566" s="13">
        <v>558</v>
      </c>
      <c r="C566" s="23"/>
      <c r="D566" s="24" t="str">
        <f t="shared" si="48"/>
        <v xml:space="preserve"> </v>
      </c>
      <c r="E566" s="14" t="str">
        <f t="shared" si="49"/>
        <v xml:space="preserve"> </v>
      </c>
      <c r="F566" s="15"/>
      <c r="G566" s="13"/>
      <c r="H566" s="21"/>
      <c r="I566" s="16" t="str">
        <f t="shared" si="50"/>
        <v xml:space="preserve"> </v>
      </c>
      <c r="J566" s="17"/>
      <c r="K566" s="17"/>
      <c r="L566" s="92"/>
      <c r="M566" s="19"/>
      <c r="N566" s="25"/>
      <c r="O566" s="103" t="str">
        <f t="shared" si="53"/>
        <v xml:space="preserve"> </v>
      </c>
      <c r="P566" s="19" t="s">
        <v>316</v>
      </c>
      <c r="Q566" s="159" t="str">
        <f t="shared" si="51"/>
        <v xml:space="preserve"> </v>
      </c>
      <c r="R566" s="218" t="str">
        <f t="shared" si="52"/>
        <v xml:space="preserve"> </v>
      </c>
      <c r="S566" s="26"/>
    </row>
    <row r="567" spans="1:19">
      <c r="A567" s="12"/>
      <c r="B567" s="13">
        <v>559</v>
      </c>
      <c r="C567" s="23"/>
      <c r="D567" s="24" t="str">
        <f t="shared" si="48"/>
        <v xml:space="preserve"> </v>
      </c>
      <c r="E567" s="14" t="str">
        <f t="shared" si="49"/>
        <v xml:space="preserve"> </v>
      </c>
      <c r="F567" s="15"/>
      <c r="G567" s="13"/>
      <c r="H567" s="21"/>
      <c r="I567" s="16" t="str">
        <f t="shared" si="50"/>
        <v xml:space="preserve"> </v>
      </c>
      <c r="J567" s="17"/>
      <c r="K567" s="17"/>
      <c r="L567" s="92"/>
      <c r="M567" s="19"/>
      <c r="N567" s="25"/>
      <c r="O567" s="103" t="str">
        <f t="shared" si="53"/>
        <v xml:space="preserve"> </v>
      </c>
      <c r="P567" s="19" t="s">
        <v>316</v>
      </c>
      <c r="Q567" s="159" t="str">
        <f t="shared" si="51"/>
        <v xml:space="preserve"> </v>
      </c>
      <c r="R567" s="218" t="str">
        <f t="shared" si="52"/>
        <v xml:space="preserve"> </v>
      </c>
      <c r="S567" s="26"/>
    </row>
    <row r="568" spans="1:19">
      <c r="A568" s="12"/>
      <c r="B568" s="13">
        <v>560</v>
      </c>
      <c r="C568" s="23"/>
      <c r="D568" s="24" t="str">
        <f t="shared" si="48"/>
        <v xml:space="preserve"> </v>
      </c>
      <c r="E568" s="14" t="str">
        <f t="shared" si="49"/>
        <v xml:space="preserve"> </v>
      </c>
      <c r="F568" s="15"/>
      <c r="G568" s="13"/>
      <c r="H568" s="21"/>
      <c r="I568" s="16" t="str">
        <f t="shared" si="50"/>
        <v xml:space="preserve"> </v>
      </c>
      <c r="J568" s="17"/>
      <c r="K568" s="17"/>
      <c r="L568" s="92"/>
      <c r="M568" s="19"/>
      <c r="N568" s="25"/>
      <c r="O568" s="103" t="str">
        <f t="shared" si="53"/>
        <v xml:space="preserve"> </v>
      </c>
      <c r="P568" s="19" t="s">
        <v>316</v>
      </c>
      <c r="Q568" s="159" t="str">
        <f t="shared" si="51"/>
        <v xml:space="preserve"> </v>
      </c>
      <c r="R568" s="218" t="str">
        <f t="shared" si="52"/>
        <v xml:space="preserve"> </v>
      </c>
      <c r="S568" s="26"/>
    </row>
    <row r="569" spans="1:19">
      <c r="A569" s="12"/>
      <c r="B569" s="13">
        <v>561</v>
      </c>
      <c r="C569" s="23"/>
      <c r="D569" s="24" t="str">
        <f t="shared" si="48"/>
        <v xml:space="preserve"> </v>
      </c>
      <c r="E569" s="14" t="str">
        <f t="shared" si="49"/>
        <v xml:space="preserve"> </v>
      </c>
      <c r="F569" s="15"/>
      <c r="G569" s="13"/>
      <c r="H569" s="21"/>
      <c r="I569" s="16" t="str">
        <f t="shared" si="50"/>
        <v xml:space="preserve"> </v>
      </c>
      <c r="J569" s="17"/>
      <c r="K569" s="17"/>
      <c r="L569" s="92"/>
      <c r="M569" s="19"/>
      <c r="N569" s="25"/>
      <c r="O569" s="103" t="str">
        <f t="shared" si="53"/>
        <v xml:space="preserve"> </v>
      </c>
      <c r="P569" s="19" t="s">
        <v>316</v>
      </c>
      <c r="Q569" s="159" t="str">
        <f t="shared" si="51"/>
        <v xml:space="preserve"> </v>
      </c>
      <c r="R569" s="218" t="str">
        <f t="shared" si="52"/>
        <v xml:space="preserve"> </v>
      </c>
      <c r="S569" s="26"/>
    </row>
    <row r="570" spans="1:19">
      <c r="A570" s="12"/>
      <c r="B570" s="13">
        <v>562</v>
      </c>
      <c r="C570" s="23"/>
      <c r="D570" s="24" t="str">
        <f t="shared" si="48"/>
        <v xml:space="preserve"> </v>
      </c>
      <c r="E570" s="14" t="str">
        <f t="shared" si="49"/>
        <v xml:space="preserve"> </v>
      </c>
      <c r="F570" s="15"/>
      <c r="G570" s="13"/>
      <c r="H570" s="21"/>
      <c r="I570" s="16" t="str">
        <f t="shared" si="50"/>
        <v xml:space="preserve"> </v>
      </c>
      <c r="J570" s="17"/>
      <c r="K570" s="17"/>
      <c r="L570" s="92"/>
      <c r="M570" s="19"/>
      <c r="N570" s="25"/>
      <c r="O570" s="103" t="str">
        <f t="shared" si="53"/>
        <v xml:space="preserve"> </v>
      </c>
      <c r="P570" s="19" t="s">
        <v>316</v>
      </c>
      <c r="Q570" s="159" t="str">
        <f t="shared" si="51"/>
        <v xml:space="preserve"> </v>
      </c>
      <c r="R570" s="218" t="str">
        <f t="shared" si="52"/>
        <v xml:space="preserve"> </v>
      </c>
      <c r="S570" s="26"/>
    </row>
    <row r="571" spans="1:19">
      <c r="A571" s="12"/>
      <c r="B571" s="13">
        <v>563</v>
      </c>
      <c r="C571" s="23"/>
      <c r="D571" s="24" t="str">
        <f t="shared" si="48"/>
        <v xml:space="preserve"> </v>
      </c>
      <c r="E571" s="14" t="str">
        <f t="shared" si="49"/>
        <v xml:space="preserve"> </v>
      </c>
      <c r="F571" s="15"/>
      <c r="G571" s="13"/>
      <c r="H571" s="21"/>
      <c r="I571" s="16" t="str">
        <f t="shared" si="50"/>
        <v xml:space="preserve"> </v>
      </c>
      <c r="J571" s="17"/>
      <c r="K571" s="17"/>
      <c r="L571" s="92"/>
      <c r="M571" s="19"/>
      <c r="N571" s="25"/>
      <c r="O571" s="103" t="str">
        <f t="shared" si="53"/>
        <v xml:space="preserve"> </v>
      </c>
      <c r="P571" s="19" t="s">
        <v>316</v>
      </c>
      <c r="Q571" s="159" t="str">
        <f t="shared" si="51"/>
        <v xml:space="preserve"> </v>
      </c>
      <c r="R571" s="218" t="str">
        <f t="shared" si="52"/>
        <v xml:space="preserve"> </v>
      </c>
      <c r="S571" s="26"/>
    </row>
    <row r="572" spans="1:19">
      <c r="A572" s="12"/>
      <c r="B572" s="13">
        <v>564</v>
      </c>
      <c r="C572" s="23"/>
      <c r="D572" s="24" t="str">
        <f t="shared" si="48"/>
        <v xml:space="preserve"> </v>
      </c>
      <c r="E572" s="14" t="str">
        <f t="shared" si="49"/>
        <v xml:space="preserve"> </v>
      </c>
      <c r="F572" s="15"/>
      <c r="G572" s="13"/>
      <c r="H572" s="21"/>
      <c r="I572" s="16" t="str">
        <f t="shared" si="50"/>
        <v xml:space="preserve"> </v>
      </c>
      <c r="J572" s="17"/>
      <c r="K572" s="17"/>
      <c r="L572" s="92"/>
      <c r="M572" s="19"/>
      <c r="N572" s="25"/>
      <c r="O572" s="103" t="str">
        <f t="shared" si="53"/>
        <v xml:space="preserve"> </v>
      </c>
      <c r="P572" s="19" t="s">
        <v>316</v>
      </c>
      <c r="Q572" s="159" t="str">
        <f t="shared" si="51"/>
        <v xml:space="preserve"> </v>
      </c>
      <c r="R572" s="218" t="str">
        <f t="shared" si="52"/>
        <v xml:space="preserve"> </v>
      </c>
      <c r="S572" s="26"/>
    </row>
    <row r="573" spans="1:19">
      <c r="A573" s="12"/>
      <c r="B573" s="13">
        <v>565</v>
      </c>
      <c r="C573" s="23"/>
      <c r="D573" s="24" t="str">
        <f t="shared" si="48"/>
        <v xml:space="preserve"> </v>
      </c>
      <c r="E573" s="14" t="str">
        <f t="shared" si="49"/>
        <v xml:space="preserve"> </v>
      </c>
      <c r="F573" s="15"/>
      <c r="G573" s="13"/>
      <c r="H573" s="21"/>
      <c r="I573" s="16" t="str">
        <f t="shared" si="50"/>
        <v xml:space="preserve"> </v>
      </c>
      <c r="J573" s="17"/>
      <c r="K573" s="17"/>
      <c r="L573" s="92"/>
      <c r="M573" s="19"/>
      <c r="N573" s="25"/>
      <c r="O573" s="103" t="str">
        <f t="shared" si="53"/>
        <v xml:space="preserve"> </v>
      </c>
      <c r="P573" s="19" t="s">
        <v>316</v>
      </c>
      <c r="Q573" s="159" t="str">
        <f t="shared" si="51"/>
        <v xml:space="preserve"> </v>
      </c>
      <c r="R573" s="218" t="str">
        <f t="shared" si="52"/>
        <v xml:space="preserve"> </v>
      </c>
      <c r="S573" s="26"/>
    </row>
    <row r="574" spans="1:19">
      <c r="A574" s="12"/>
      <c r="B574" s="13">
        <v>566</v>
      </c>
      <c r="C574" s="23"/>
      <c r="D574" s="24" t="str">
        <f t="shared" si="48"/>
        <v xml:space="preserve"> </v>
      </c>
      <c r="E574" s="14" t="str">
        <f t="shared" si="49"/>
        <v xml:space="preserve"> </v>
      </c>
      <c r="F574" s="15"/>
      <c r="G574" s="13"/>
      <c r="H574" s="21"/>
      <c r="I574" s="16" t="str">
        <f t="shared" si="50"/>
        <v xml:space="preserve"> </v>
      </c>
      <c r="J574" s="17"/>
      <c r="K574" s="17"/>
      <c r="L574" s="92"/>
      <c r="M574" s="19"/>
      <c r="N574" s="25"/>
      <c r="O574" s="103" t="str">
        <f t="shared" si="53"/>
        <v xml:space="preserve"> </v>
      </c>
      <c r="P574" s="19" t="s">
        <v>316</v>
      </c>
      <c r="Q574" s="159" t="str">
        <f t="shared" si="51"/>
        <v xml:space="preserve"> </v>
      </c>
      <c r="R574" s="218" t="str">
        <f t="shared" si="52"/>
        <v xml:space="preserve"> </v>
      </c>
      <c r="S574" s="26"/>
    </row>
    <row r="575" spans="1:19">
      <c r="A575" s="12"/>
      <c r="B575" s="13">
        <v>567</v>
      </c>
      <c r="C575" s="23"/>
      <c r="D575" s="24" t="str">
        <f t="shared" si="48"/>
        <v xml:space="preserve"> </v>
      </c>
      <c r="E575" s="14" t="str">
        <f t="shared" si="49"/>
        <v xml:space="preserve"> </v>
      </c>
      <c r="F575" s="15"/>
      <c r="G575" s="13"/>
      <c r="H575" s="21"/>
      <c r="I575" s="16" t="str">
        <f t="shared" si="50"/>
        <v xml:space="preserve"> </v>
      </c>
      <c r="J575" s="17"/>
      <c r="K575" s="17"/>
      <c r="L575" s="92"/>
      <c r="M575" s="19"/>
      <c r="N575" s="25"/>
      <c r="O575" s="103" t="str">
        <f t="shared" si="53"/>
        <v xml:space="preserve"> </v>
      </c>
      <c r="P575" s="19" t="s">
        <v>316</v>
      </c>
      <c r="Q575" s="159" t="str">
        <f t="shared" si="51"/>
        <v xml:space="preserve"> </v>
      </c>
      <c r="R575" s="218" t="str">
        <f t="shared" si="52"/>
        <v xml:space="preserve"> </v>
      </c>
      <c r="S575" s="26"/>
    </row>
    <row r="576" spans="1:19">
      <c r="A576" s="12"/>
      <c r="B576" s="13">
        <v>568</v>
      </c>
      <c r="C576" s="23"/>
      <c r="D576" s="24" t="str">
        <f t="shared" si="48"/>
        <v xml:space="preserve"> </v>
      </c>
      <c r="E576" s="14" t="str">
        <f t="shared" si="49"/>
        <v xml:space="preserve"> </v>
      </c>
      <c r="F576" s="15"/>
      <c r="G576" s="13"/>
      <c r="H576" s="21"/>
      <c r="I576" s="16" t="str">
        <f t="shared" si="50"/>
        <v xml:space="preserve"> </v>
      </c>
      <c r="J576" s="17"/>
      <c r="K576" s="17"/>
      <c r="L576" s="92"/>
      <c r="M576" s="19"/>
      <c r="N576" s="25"/>
      <c r="O576" s="103" t="str">
        <f t="shared" si="53"/>
        <v xml:space="preserve"> </v>
      </c>
      <c r="P576" s="19" t="s">
        <v>316</v>
      </c>
      <c r="Q576" s="159" t="str">
        <f t="shared" si="51"/>
        <v xml:space="preserve"> </v>
      </c>
      <c r="R576" s="218" t="str">
        <f t="shared" si="52"/>
        <v xml:space="preserve"> </v>
      </c>
      <c r="S576" s="26"/>
    </row>
    <row r="577" spans="1:19">
      <c r="A577" s="12" t="s">
        <v>175</v>
      </c>
      <c r="B577" s="13">
        <v>569</v>
      </c>
      <c r="C577" s="23" t="s">
        <v>173</v>
      </c>
      <c r="D577" s="24" t="str">
        <f>IFERROR(VLOOKUP(C577,DATOS,4,FALSE)," ")</f>
        <v xml:space="preserve"> </v>
      </c>
      <c r="E577" s="14" t="str">
        <f t="shared" si="49"/>
        <v xml:space="preserve"> </v>
      </c>
      <c r="F577" s="15">
        <v>44370</v>
      </c>
      <c r="G577" s="13" t="s">
        <v>174</v>
      </c>
      <c r="H577" s="21">
        <v>7616574.3399999999</v>
      </c>
      <c r="I577" s="16" t="str">
        <f t="shared" si="50"/>
        <v xml:space="preserve"> </v>
      </c>
      <c r="J577" s="17">
        <v>1</v>
      </c>
      <c r="K577" s="17">
        <v>1</v>
      </c>
      <c r="L577" s="92">
        <v>44348</v>
      </c>
      <c r="M577" s="19">
        <v>4300169033</v>
      </c>
      <c r="N577" s="25"/>
      <c r="O577" s="103" t="str">
        <f t="shared" si="53"/>
        <v xml:space="preserve"> </v>
      </c>
      <c r="P577" s="19" t="s">
        <v>316</v>
      </c>
      <c r="Q577" s="159" t="str">
        <f t="shared" si="51"/>
        <v xml:space="preserve"> </v>
      </c>
      <c r="R577" s="218" t="str">
        <f t="shared" si="52"/>
        <v xml:space="preserve"> </v>
      </c>
      <c r="S577" s="26"/>
    </row>
    <row r="578" spans="1:19">
      <c r="A578" s="12" t="s">
        <v>180</v>
      </c>
      <c r="B578" s="13">
        <v>570</v>
      </c>
      <c r="C578" s="23" t="s">
        <v>179</v>
      </c>
      <c r="D578" s="24" t="str">
        <f>IFERROR(VLOOKUP(C578,DATOS,4,FALSE)," ")</f>
        <v xml:space="preserve"> </v>
      </c>
      <c r="E578" s="14" t="str">
        <f t="shared" si="49"/>
        <v xml:space="preserve"> </v>
      </c>
      <c r="F578" s="15">
        <v>44389</v>
      </c>
      <c r="G578" s="13" t="s">
        <v>181</v>
      </c>
      <c r="H578" s="21">
        <v>9768000</v>
      </c>
      <c r="I578" s="16" t="str">
        <f t="shared" si="50"/>
        <v xml:space="preserve"> </v>
      </c>
      <c r="J578" s="17">
        <v>2</v>
      </c>
      <c r="K578" s="17">
        <v>2</v>
      </c>
      <c r="L578" s="92">
        <v>44389</v>
      </c>
      <c r="M578" s="19">
        <v>4200251536</v>
      </c>
      <c r="N578" s="25"/>
      <c r="O578" s="103" t="str">
        <f t="shared" si="53"/>
        <v xml:space="preserve"> </v>
      </c>
      <c r="P578" s="19"/>
      <c r="Q578" s="159"/>
      <c r="R578" s="218"/>
      <c r="S578" s="26"/>
    </row>
    <row r="579" spans="1:19">
      <c r="A579" s="12"/>
      <c r="B579" s="13"/>
      <c r="C579" s="23"/>
      <c r="D579" s="24"/>
      <c r="E579" s="14"/>
      <c r="F579" s="15"/>
      <c r="G579" s="13"/>
      <c r="H579" s="21"/>
      <c r="I579" s="16"/>
      <c r="J579" s="17"/>
      <c r="K579" s="17"/>
      <c r="L579" s="92"/>
      <c r="M579" s="19"/>
      <c r="N579" s="25"/>
      <c r="O579" s="103"/>
      <c r="P579" s="19"/>
      <c r="Q579" s="159"/>
      <c r="R579" s="218"/>
      <c r="S579" s="26"/>
    </row>
    <row r="580" spans="1:19">
      <c r="A580" s="12"/>
      <c r="B580" s="13"/>
      <c r="C580" s="23"/>
      <c r="D580" s="24" t="str">
        <f>IFERROR(VLOOKUP(C580,DATOS,4,FALSE)," ")</f>
        <v xml:space="preserve"> </v>
      </c>
      <c r="E580" s="14" t="str">
        <f t="shared" si="49"/>
        <v xml:space="preserve"> </v>
      </c>
      <c r="F580" s="15"/>
      <c r="G580" s="13"/>
      <c r="H580" s="21"/>
      <c r="I580" s="16" t="str">
        <f t="shared" si="50"/>
        <v xml:space="preserve"> </v>
      </c>
      <c r="J580" s="17"/>
      <c r="K580" s="17"/>
      <c r="L580" s="92"/>
      <c r="M580" s="19"/>
      <c r="N580" s="25"/>
      <c r="O580" s="103" t="str">
        <f>IFERROR(VLOOKUP(C580,DATOS,12,FALSE)," ")</f>
        <v xml:space="preserve"> </v>
      </c>
      <c r="P580" s="19" t="s">
        <v>145</v>
      </c>
      <c r="Q580" s="159" t="str">
        <f t="shared" si="51"/>
        <v xml:space="preserve"> </v>
      </c>
      <c r="R580" s="218" t="str">
        <f t="shared" si="52"/>
        <v xml:space="preserve"> </v>
      </c>
      <c r="S580" s="26"/>
    </row>
    <row r="581" spans="1:19">
      <c r="B581" s="54"/>
      <c r="O581" s="103" t="str">
        <f>IFERROR(VLOOKUP(C581,DATOS,12,FALSE)," ")</f>
        <v xml:space="preserve"> </v>
      </c>
      <c r="Q581" s="159" t="str">
        <f t="shared" si="51"/>
        <v xml:space="preserve"> </v>
      </c>
      <c r="R581" s="217" t="str">
        <f>IFERROR(H581/Q581*100," ")</f>
        <v xml:space="preserve"> </v>
      </c>
    </row>
    <row r="582" spans="1:19">
      <c r="O582" s="103" t="str">
        <f>IFERROR(VLOOKUP(C582,DATOS,12,FALSE)," ")</f>
        <v xml:space="preserve"> </v>
      </c>
      <c r="Q582" s="159" t="str">
        <f t="shared" si="51"/>
        <v xml:space="preserve"> </v>
      </c>
      <c r="R582" s="217" t="str">
        <f>IFERROR(H582/Q582*100," ")</f>
        <v xml:space="preserve"> </v>
      </c>
    </row>
    <row r="595" spans="13:15">
      <c r="M595" s="84"/>
      <c r="O595" s="85"/>
    </row>
    <row r="596" spans="13:15">
      <c r="M596" s="86"/>
    </row>
  </sheetData>
  <sheetProtection autoFilter="0"/>
  <autoFilter ref="A8:O582" xr:uid="{00000000-0009-0000-0000-000002000000}"/>
  <mergeCells count="4">
    <mergeCell ref="A1:M1"/>
    <mergeCell ref="A2:M2"/>
    <mergeCell ref="A3:M3"/>
    <mergeCell ref="A5:M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'DATOS MAESTROS '!$A$2:$A$156</xm:f>
          </x14:formula1>
          <xm:sqref>C483:C580 C9:C474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7"/>
  <sheetViews>
    <sheetView view="pageBreakPreview" zoomScaleNormal="100" zoomScaleSheetLayoutView="100" workbookViewId="0">
      <selection activeCell="G14" sqref="G14:H14"/>
    </sheetView>
  </sheetViews>
  <sheetFormatPr baseColWidth="10" defaultRowHeight="15"/>
  <cols>
    <col min="1" max="1" width="36.42578125" customWidth="1"/>
    <col min="2" max="2" width="17.140625" customWidth="1"/>
    <col min="3" max="3" width="8.85546875" customWidth="1"/>
    <col min="4" max="4" width="5.42578125" customWidth="1"/>
    <col min="5" max="5" width="5.85546875" customWidth="1"/>
    <col min="6" max="6" width="28.140625" customWidth="1"/>
    <col min="7" max="7" width="22.42578125" customWidth="1"/>
    <col min="8" max="9" width="5.85546875" customWidth="1"/>
    <col min="12" max="12" width="15.140625" bestFit="1" customWidth="1"/>
    <col min="16" max="16" width="11.28515625" customWidth="1"/>
    <col min="257" max="257" width="36.42578125" customWidth="1"/>
    <col min="258" max="258" width="17.140625" customWidth="1"/>
    <col min="259" max="259" width="8.85546875" customWidth="1"/>
    <col min="260" max="260" width="5.42578125" customWidth="1"/>
    <col min="261" max="261" width="5.85546875" customWidth="1"/>
    <col min="262" max="262" width="28.140625" customWidth="1"/>
    <col min="263" max="263" width="22.42578125" customWidth="1"/>
    <col min="264" max="265" width="5.85546875" customWidth="1"/>
    <col min="268" max="268" width="15.140625" bestFit="1" customWidth="1"/>
    <col min="272" max="272" width="11.28515625" customWidth="1"/>
    <col min="513" max="513" width="36.42578125" customWidth="1"/>
    <col min="514" max="514" width="17.140625" customWidth="1"/>
    <col min="515" max="515" width="8.85546875" customWidth="1"/>
    <col min="516" max="516" width="5.42578125" customWidth="1"/>
    <col min="517" max="517" width="5.85546875" customWidth="1"/>
    <col min="518" max="518" width="28.140625" customWidth="1"/>
    <col min="519" max="519" width="22.42578125" customWidth="1"/>
    <col min="520" max="521" width="5.85546875" customWidth="1"/>
    <col min="524" max="524" width="15.140625" bestFit="1" customWidth="1"/>
    <col min="528" max="528" width="11.28515625" customWidth="1"/>
    <col min="769" max="769" width="36.42578125" customWidth="1"/>
    <col min="770" max="770" width="17.140625" customWidth="1"/>
    <col min="771" max="771" width="8.85546875" customWidth="1"/>
    <col min="772" max="772" width="5.42578125" customWidth="1"/>
    <col min="773" max="773" width="5.85546875" customWidth="1"/>
    <col min="774" max="774" width="28.140625" customWidth="1"/>
    <col min="775" max="775" width="22.42578125" customWidth="1"/>
    <col min="776" max="777" width="5.85546875" customWidth="1"/>
    <col min="780" max="780" width="15.140625" bestFit="1" customWidth="1"/>
    <col min="784" max="784" width="11.28515625" customWidth="1"/>
    <col min="1025" max="1025" width="36.42578125" customWidth="1"/>
    <col min="1026" max="1026" width="17.140625" customWidth="1"/>
    <col min="1027" max="1027" width="8.85546875" customWidth="1"/>
    <col min="1028" max="1028" width="5.42578125" customWidth="1"/>
    <col min="1029" max="1029" width="5.85546875" customWidth="1"/>
    <col min="1030" max="1030" width="28.140625" customWidth="1"/>
    <col min="1031" max="1031" width="22.42578125" customWidth="1"/>
    <col min="1032" max="1033" width="5.85546875" customWidth="1"/>
    <col min="1036" max="1036" width="15.140625" bestFit="1" customWidth="1"/>
    <col min="1040" max="1040" width="11.28515625" customWidth="1"/>
    <col min="1281" max="1281" width="36.42578125" customWidth="1"/>
    <col min="1282" max="1282" width="17.140625" customWidth="1"/>
    <col min="1283" max="1283" width="8.85546875" customWidth="1"/>
    <col min="1284" max="1284" width="5.42578125" customWidth="1"/>
    <col min="1285" max="1285" width="5.85546875" customWidth="1"/>
    <col min="1286" max="1286" width="28.140625" customWidth="1"/>
    <col min="1287" max="1287" width="22.42578125" customWidth="1"/>
    <col min="1288" max="1289" width="5.85546875" customWidth="1"/>
    <col min="1292" max="1292" width="15.140625" bestFit="1" customWidth="1"/>
    <col min="1296" max="1296" width="11.28515625" customWidth="1"/>
    <col min="1537" max="1537" width="36.42578125" customWidth="1"/>
    <col min="1538" max="1538" width="17.140625" customWidth="1"/>
    <col min="1539" max="1539" width="8.85546875" customWidth="1"/>
    <col min="1540" max="1540" width="5.42578125" customWidth="1"/>
    <col min="1541" max="1541" width="5.85546875" customWidth="1"/>
    <col min="1542" max="1542" width="28.140625" customWidth="1"/>
    <col min="1543" max="1543" width="22.42578125" customWidth="1"/>
    <col min="1544" max="1545" width="5.85546875" customWidth="1"/>
    <col min="1548" max="1548" width="15.140625" bestFit="1" customWidth="1"/>
    <col min="1552" max="1552" width="11.28515625" customWidth="1"/>
    <col min="1793" max="1793" width="36.42578125" customWidth="1"/>
    <col min="1794" max="1794" width="17.140625" customWidth="1"/>
    <col min="1795" max="1795" width="8.85546875" customWidth="1"/>
    <col min="1796" max="1796" width="5.42578125" customWidth="1"/>
    <col min="1797" max="1797" width="5.85546875" customWidth="1"/>
    <col min="1798" max="1798" width="28.140625" customWidth="1"/>
    <col min="1799" max="1799" width="22.42578125" customWidth="1"/>
    <col min="1800" max="1801" width="5.85546875" customWidth="1"/>
    <col min="1804" max="1804" width="15.140625" bestFit="1" customWidth="1"/>
    <col min="1808" max="1808" width="11.28515625" customWidth="1"/>
    <col min="2049" max="2049" width="36.42578125" customWidth="1"/>
    <col min="2050" max="2050" width="17.140625" customWidth="1"/>
    <col min="2051" max="2051" width="8.85546875" customWidth="1"/>
    <col min="2052" max="2052" width="5.42578125" customWidth="1"/>
    <col min="2053" max="2053" width="5.85546875" customWidth="1"/>
    <col min="2054" max="2054" width="28.140625" customWidth="1"/>
    <col min="2055" max="2055" width="22.42578125" customWidth="1"/>
    <col min="2056" max="2057" width="5.85546875" customWidth="1"/>
    <col min="2060" max="2060" width="15.140625" bestFit="1" customWidth="1"/>
    <col min="2064" max="2064" width="11.28515625" customWidth="1"/>
    <col min="2305" max="2305" width="36.42578125" customWidth="1"/>
    <col min="2306" max="2306" width="17.140625" customWidth="1"/>
    <col min="2307" max="2307" width="8.85546875" customWidth="1"/>
    <col min="2308" max="2308" width="5.42578125" customWidth="1"/>
    <col min="2309" max="2309" width="5.85546875" customWidth="1"/>
    <col min="2310" max="2310" width="28.140625" customWidth="1"/>
    <col min="2311" max="2311" width="22.42578125" customWidth="1"/>
    <col min="2312" max="2313" width="5.85546875" customWidth="1"/>
    <col min="2316" max="2316" width="15.140625" bestFit="1" customWidth="1"/>
    <col min="2320" max="2320" width="11.28515625" customWidth="1"/>
    <col min="2561" max="2561" width="36.42578125" customWidth="1"/>
    <col min="2562" max="2562" width="17.140625" customWidth="1"/>
    <col min="2563" max="2563" width="8.85546875" customWidth="1"/>
    <col min="2564" max="2564" width="5.42578125" customWidth="1"/>
    <col min="2565" max="2565" width="5.85546875" customWidth="1"/>
    <col min="2566" max="2566" width="28.140625" customWidth="1"/>
    <col min="2567" max="2567" width="22.42578125" customWidth="1"/>
    <col min="2568" max="2569" width="5.85546875" customWidth="1"/>
    <col min="2572" max="2572" width="15.140625" bestFit="1" customWidth="1"/>
    <col min="2576" max="2576" width="11.28515625" customWidth="1"/>
    <col min="2817" max="2817" width="36.42578125" customWidth="1"/>
    <col min="2818" max="2818" width="17.140625" customWidth="1"/>
    <col min="2819" max="2819" width="8.85546875" customWidth="1"/>
    <col min="2820" max="2820" width="5.42578125" customWidth="1"/>
    <col min="2821" max="2821" width="5.85546875" customWidth="1"/>
    <col min="2822" max="2822" width="28.140625" customWidth="1"/>
    <col min="2823" max="2823" width="22.42578125" customWidth="1"/>
    <col min="2824" max="2825" width="5.85546875" customWidth="1"/>
    <col min="2828" max="2828" width="15.140625" bestFit="1" customWidth="1"/>
    <col min="2832" max="2832" width="11.28515625" customWidth="1"/>
    <col min="3073" max="3073" width="36.42578125" customWidth="1"/>
    <col min="3074" max="3074" width="17.140625" customWidth="1"/>
    <col min="3075" max="3075" width="8.85546875" customWidth="1"/>
    <col min="3076" max="3076" width="5.42578125" customWidth="1"/>
    <col min="3077" max="3077" width="5.85546875" customWidth="1"/>
    <col min="3078" max="3078" width="28.140625" customWidth="1"/>
    <col min="3079" max="3079" width="22.42578125" customWidth="1"/>
    <col min="3080" max="3081" width="5.85546875" customWidth="1"/>
    <col min="3084" max="3084" width="15.140625" bestFit="1" customWidth="1"/>
    <col min="3088" max="3088" width="11.28515625" customWidth="1"/>
    <col min="3329" max="3329" width="36.42578125" customWidth="1"/>
    <col min="3330" max="3330" width="17.140625" customWidth="1"/>
    <col min="3331" max="3331" width="8.85546875" customWidth="1"/>
    <col min="3332" max="3332" width="5.42578125" customWidth="1"/>
    <col min="3333" max="3333" width="5.85546875" customWidth="1"/>
    <col min="3334" max="3334" width="28.140625" customWidth="1"/>
    <col min="3335" max="3335" width="22.42578125" customWidth="1"/>
    <col min="3336" max="3337" width="5.85546875" customWidth="1"/>
    <col min="3340" max="3340" width="15.140625" bestFit="1" customWidth="1"/>
    <col min="3344" max="3344" width="11.28515625" customWidth="1"/>
    <col min="3585" max="3585" width="36.42578125" customWidth="1"/>
    <col min="3586" max="3586" width="17.140625" customWidth="1"/>
    <col min="3587" max="3587" width="8.85546875" customWidth="1"/>
    <col min="3588" max="3588" width="5.42578125" customWidth="1"/>
    <col min="3589" max="3589" width="5.85546875" customWidth="1"/>
    <col min="3590" max="3590" width="28.140625" customWidth="1"/>
    <col min="3591" max="3591" width="22.42578125" customWidth="1"/>
    <col min="3592" max="3593" width="5.85546875" customWidth="1"/>
    <col min="3596" max="3596" width="15.140625" bestFit="1" customWidth="1"/>
    <col min="3600" max="3600" width="11.28515625" customWidth="1"/>
    <col min="3841" max="3841" width="36.42578125" customWidth="1"/>
    <col min="3842" max="3842" width="17.140625" customWidth="1"/>
    <col min="3843" max="3843" width="8.85546875" customWidth="1"/>
    <col min="3844" max="3844" width="5.42578125" customWidth="1"/>
    <col min="3845" max="3845" width="5.85546875" customWidth="1"/>
    <col min="3846" max="3846" width="28.140625" customWidth="1"/>
    <col min="3847" max="3847" width="22.42578125" customWidth="1"/>
    <col min="3848" max="3849" width="5.85546875" customWidth="1"/>
    <col min="3852" max="3852" width="15.140625" bestFit="1" customWidth="1"/>
    <col min="3856" max="3856" width="11.28515625" customWidth="1"/>
    <col min="4097" max="4097" width="36.42578125" customWidth="1"/>
    <col min="4098" max="4098" width="17.140625" customWidth="1"/>
    <col min="4099" max="4099" width="8.85546875" customWidth="1"/>
    <col min="4100" max="4100" width="5.42578125" customWidth="1"/>
    <col min="4101" max="4101" width="5.85546875" customWidth="1"/>
    <col min="4102" max="4102" width="28.140625" customWidth="1"/>
    <col min="4103" max="4103" width="22.42578125" customWidth="1"/>
    <col min="4104" max="4105" width="5.85546875" customWidth="1"/>
    <col min="4108" max="4108" width="15.140625" bestFit="1" customWidth="1"/>
    <col min="4112" max="4112" width="11.28515625" customWidth="1"/>
    <col min="4353" max="4353" width="36.42578125" customWidth="1"/>
    <col min="4354" max="4354" width="17.140625" customWidth="1"/>
    <col min="4355" max="4355" width="8.85546875" customWidth="1"/>
    <col min="4356" max="4356" width="5.42578125" customWidth="1"/>
    <col min="4357" max="4357" width="5.85546875" customWidth="1"/>
    <col min="4358" max="4358" width="28.140625" customWidth="1"/>
    <col min="4359" max="4359" width="22.42578125" customWidth="1"/>
    <col min="4360" max="4361" width="5.85546875" customWidth="1"/>
    <col min="4364" max="4364" width="15.140625" bestFit="1" customWidth="1"/>
    <col min="4368" max="4368" width="11.28515625" customWidth="1"/>
    <col min="4609" max="4609" width="36.42578125" customWidth="1"/>
    <col min="4610" max="4610" width="17.140625" customWidth="1"/>
    <col min="4611" max="4611" width="8.85546875" customWidth="1"/>
    <col min="4612" max="4612" width="5.42578125" customWidth="1"/>
    <col min="4613" max="4613" width="5.85546875" customWidth="1"/>
    <col min="4614" max="4614" width="28.140625" customWidth="1"/>
    <col min="4615" max="4615" width="22.42578125" customWidth="1"/>
    <col min="4616" max="4617" width="5.85546875" customWidth="1"/>
    <col min="4620" max="4620" width="15.140625" bestFit="1" customWidth="1"/>
    <col min="4624" max="4624" width="11.28515625" customWidth="1"/>
    <col min="4865" max="4865" width="36.42578125" customWidth="1"/>
    <col min="4866" max="4866" width="17.140625" customWidth="1"/>
    <col min="4867" max="4867" width="8.85546875" customWidth="1"/>
    <col min="4868" max="4868" width="5.42578125" customWidth="1"/>
    <col min="4869" max="4869" width="5.85546875" customWidth="1"/>
    <col min="4870" max="4870" width="28.140625" customWidth="1"/>
    <col min="4871" max="4871" width="22.42578125" customWidth="1"/>
    <col min="4872" max="4873" width="5.85546875" customWidth="1"/>
    <col min="4876" max="4876" width="15.140625" bestFit="1" customWidth="1"/>
    <col min="4880" max="4880" width="11.28515625" customWidth="1"/>
    <col min="5121" max="5121" width="36.42578125" customWidth="1"/>
    <col min="5122" max="5122" width="17.140625" customWidth="1"/>
    <col min="5123" max="5123" width="8.85546875" customWidth="1"/>
    <col min="5124" max="5124" width="5.42578125" customWidth="1"/>
    <col min="5125" max="5125" width="5.85546875" customWidth="1"/>
    <col min="5126" max="5126" width="28.140625" customWidth="1"/>
    <col min="5127" max="5127" width="22.42578125" customWidth="1"/>
    <col min="5128" max="5129" width="5.85546875" customWidth="1"/>
    <col min="5132" max="5132" width="15.140625" bestFit="1" customWidth="1"/>
    <col min="5136" max="5136" width="11.28515625" customWidth="1"/>
    <col min="5377" max="5377" width="36.42578125" customWidth="1"/>
    <col min="5378" max="5378" width="17.140625" customWidth="1"/>
    <col min="5379" max="5379" width="8.85546875" customWidth="1"/>
    <col min="5380" max="5380" width="5.42578125" customWidth="1"/>
    <col min="5381" max="5381" width="5.85546875" customWidth="1"/>
    <col min="5382" max="5382" width="28.140625" customWidth="1"/>
    <col min="5383" max="5383" width="22.42578125" customWidth="1"/>
    <col min="5384" max="5385" width="5.85546875" customWidth="1"/>
    <col min="5388" max="5388" width="15.140625" bestFit="1" customWidth="1"/>
    <col min="5392" max="5392" width="11.28515625" customWidth="1"/>
    <col min="5633" max="5633" width="36.42578125" customWidth="1"/>
    <col min="5634" max="5634" width="17.140625" customWidth="1"/>
    <col min="5635" max="5635" width="8.85546875" customWidth="1"/>
    <col min="5636" max="5636" width="5.42578125" customWidth="1"/>
    <col min="5637" max="5637" width="5.85546875" customWidth="1"/>
    <col min="5638" max="5638" width="28.140625" customWidth="1"/>
    <col min="5639" max="5639" width="22.42578125" customWidth="1"/>
    <col min="5640" max="5641" width="5.85546875" customWidth="1"/>
    <col min="5644" max="5644" width="15.140625" bestFit="1" customWidth="1"/>
    <col min="5648" max="5648" width="11.28515625" customWidth="1"/>
    <col min="5889" max="5889" width="36.42578125" customWidth="1"/>
    <col min="5890" max="5890" width="17.140625" customWidth="1"/>
    <col min="5891" max="5891" width="8.85546875" customWidth="1"/>
    <col min="5892" max="5892" width="5.42578125" customWidth="1"/>
    <col min="5893" max="5893" width="5.85546875" customWidth="1"/>
    <col min="5894" max="5894" width="28.140625" customWidth="1"/>
    <col min="5895" max="5895" width="22.42578125" customWidth="1"/>
    <col min="5896" max="5897" width="5.85546875" customWidth="1"/>
    <col min="5900" max="5900" width="15.140625" bestFit="1" customWidth="1"/>
    <col min="5904" max="5904" width="11.28515625" customWidth="1"/>
    <col min="6145" max="6145" width="36.42578125" customWidth="1"/>
    <col min="6146" max="6146" width="17.140625" customWidth="1"/>
    <col min="6147" max="6147" width="8.85546875" customWidth="1"/>
    <col min="6148" max="6148" width="5.42578125" customWidth="1"/>
    <col min="6149" max="6149" width="5.85546875" customWidth="1"/>
    <col min="6150" max="6150" width="28.140625" customWidth="1"/>
    <col min="6151" max="6151" width="22.42578125" customWidth="1"/>
    <col min="6152" max="6153" width="5.85546875" customWidth="1"/>
    <col min="6156" max="6156" width="15.140625" bestFit="1" customWidth="1"/>
    <col min="6160" max="6160" width="11.28515625" customWidth="1"/>
    <col min="6401" max="6401" width="36.42578125" customWidth="1"/>
    <col min="6402" max="6402" width="17.140625" customWidth="1"/>
    <col min="6403" max="6403" width="8.85546875" customWidth="1"/>
    <col min="6404" max="6404" width="5.42578125" customWidth="1"/>
    <col min="6405" max="6405" width="5.85546875" customWidth="1"/>
    <col min="6406" max="6406" width="28.140625" customWidth="1"/>
    <col min="6407" max="6407" width="22.42578125" customWidth="1"/>
    <col min="6408" max="6409" width="5.85546875" customWidth="1"/>
    <col min="6412" max="6412" width="15.140625" bestFit="1" customWidth="1"/>
    <col min="6416" max="6416" width="11.28515625" customWidth="1"/>
    <col min="6657" max="6657" width="36.42578125" customWidth="1"/>
    <col min="6658" max="6658" width="17.140625" customWidth="1"/>
    <col min="6659" max="6659" width="8.85546875" customWidth="1"/>
    <col min="6660" max="6660" width="5.42578125" customWidth="1"/>
    <col min="6661" max="6661" width="5.85546875" customWidth="1"/>
    <col min="6662" max="6662" width="28.140625" customWidth="1"/>
    <col min="6663" max="6663" width="22.42578125" customWidth="1"/>
    <col min="6664" max="6665" width="5.85546875" customWidth="1"/>
    <col min="6668" max="6668" width="15.140625" bestFit="1" customWidth="1"/>
    <col min="6672" max="6672" width="11.28515625" customWidth="1"/>
    <col min="6913" max="6913" width="36.42578125" customWidth="1"/>
    <col min="6914" max="6914" width="17.140625" customWidth="1"/>
    <col min="6915" max="6915" width="8.85546875" customWidth="1"/>
    <col min="6916" max="6916" width="5.42578125" customWidth="1"/>
    <col min="6917" max="6917" width="5.85546875" customWidth="1"/>
    <col min="6918" max="6918" width="28.140625" customWidth="1"/>
    <col min="6919" max="6919" width="22.42578125" customWidth="1"/>
    <col min="6920" max="6921" width="5.85546875" customWidth="1"/>
    <col min="6924" max="6924" width="15.140625" bestFit="1" customWidth="1"/>
    <col min="6928" max="6928" width="11.28515625" customWidth="1"/>
    <col min="7169" max="7169" width="36.42578125" customWidth="1"/>
    <col min="7170" max="7170" width="17.140625" customWidth="1"/>
    <col min="7171" max="7171" width="8.85546875" customWidth="1"/>
    <col min="7172" max="7172" width="5.42578125" customWidth="1"/>
    <col min="7173" max="7173" width="5.85546875" customWidth="1"/>
    <col min="7174" max="7174" width="28.140625" customWidth="1"/>
    <col min="7175" max="7175" width="22.42578125" customWidth="1"/>
    <col min="7176" max="7177" width="5.85546875" customWidth="1"/>
    <col min="7180" max="7180" width="15.140625" bestFit="1" customWidth="1"/>
    <col min="7184" max="7184" width="11.28515625" customWidth="1"/>
    <col min="7425" max="7425" width="36.42578125" customWidth="1"/>
    <col min="7426" max="7426" width="17.140625" customWidth="1"/>
    <col min="7427" max="7427" width="8.85546875" customWidth="1"/>
    <col min="7428" max="7428" width="5.42578125" customWidth="1"/>
    <col min="7429" max="7429" width="5.85546875" customWidth="1"/>
    <col min="7430" max="7430" width="28.140625" customWidth="1"/>
    <col min="7431" max="7431" width="22.42578125" customWidth="1"/>
    <col min="7432" max="7433" width="5.85546875" customWidth="1"/>
    <col min="7436" max="7436" width="15.140625" bestFit="1" customWidth="1"/>
    <col min="7440" max="7440" width="11.28515625" customWidth="1"/>
    <col min="7681" max="7681" width="36.42578125" customWidth="1"/>
    <col min="7682" max="7682" width="17.140625" customWidth="1"/>
    <col min="7683" max="7683" width="8.85546875" customWidth="1"/>
    <col min="7684" max="7684" width="5.42578125" customWidth="1"/>
    <col min="7685" max="7685" width="5.85546875" customWidth="1"/>
    <col min="7686" max="7686" width="28.140625" customWidth="1"/>
    <col min="7687" max="7687" width="22.42578125" customWidth="1"/>
    <col min="7688" max="7689" width="5.85546875" customWidth="1"/>
    <col min="7692" max="7692" width="15.140625" bestFit="1" customWidth="1"/>
    <col min="7696" max="7696" width="11.28515625" customWidth="1"/>
    <col min="7937" max="7937" width="36.42578125" customWidth="1"/>
    <col min="7938" max="7938" width="17.140625" customWidth="1"/>
    <col min="7939" max="7939" width="8.85546875" customWidth="1"/>
    <col min="7940" max="7940" width="5.42578125" customWidth="1"/>
    <col min="7941" max="7941" width="5.85546875" customWidth="1"/>
    <col min="7942" max="7942" width="28.140625" customWidth="1"/>
    <col min="7943" max="7943" width="22.42578125" customWidth="1"/>
    <col min="7944" max="7945" width="5.85546875" customWidth="1"/>
    <col min="7948" max="7948" width="15.140625" bestFit="1" customWidth="1"/>
    <col min="7952" max="7952" width="11.28515625" customWidth="1"/>
    <col min="8193" max="8193" width="36.42578125" customWidth="1"/>
    <col min="8194" max="8194" width="17.140625" customWidth="1"/>
    <col min="8195" max="8195" width="8.85546875" customWidth="1"/>
    <col min="8196" max="8196" width="5.42578125" customWidth="1"/>
    <col min="8197" max="8197" width="5.85546875" customWidth="1"/>
    <col min="8198" max="8198" width="28.140625" customWidth="1"/>
    <col min="8199" max="8199" width="22.42578125" customWidth="1"/>
    <col min="8200" max="8201" width="5.85546875" customWidth="1"/>
    <col min="8204" max="8204" width="15.140625" bestFit="1" customWidth="1"/>
    <col min="8208" max="8208" width="11.28515625" customWidth="1"/>
    <col min="8449" max="8449" width="36.42578125" customWidth="1"/>
    <col min="8450" max="8450" width="17.140625" customWidth="1"/>
    <col min="8451" max="8451" width="8.85546875" customWidth="1"/>
    <col min="8452" max="8452" width="5.42578125" customWidth="1"/>
    <col min="8453" max="8453" width="5.85546875" customWidth="1"/>
    <col min="8454" max="8454" width="28.140625" customWidth="1"/>
    <col min="8455" max="8455" width="22.42578125" customWidth="1"/>
    <col min="8456" max="8457" width="5.85546875" customWidth="1"/>
    <col min="8460" max="8460" width="15.140625" bestFit="1" customWidth="1"/>
    <col min="8464" max="8464" width="11.28515625" customWidth="1"/>
    <col min="8705" max="8705" width="36.42578125" customWidth="1"/>
    <col min="8706" max="8706" width="17.140625" customWidth="1"/>
    <col min="8707" max="8707" width="8.85546875" customWidth="1"/>
    <col min="8708" max="8708" width="5.42578125" customWidth="1"/>
    <col min="8709" max="8709" width="5.85546875" customWidth="1"/>
    <col min="8710" max="8710" width="28.140625" customWidth="1"/>
    <col min="8711" max="8711" width="22.42578125" customWidth="1"/>
    <col min="8712" max="8713" width="5.85546875" customWidth="1"/>
    <col min="8716" max="8716" width="15.140625" bestFit="1" customWidth="1"/>
    <col min="8720" max="8720" width="11.28515625" customWidth="1"/>
    <col min="8961" max="8961" width="36.42578125" customWidth="1"/>
    <col min="8962" max="8962" width="17.140625" customWidth="1"/>
    <col min="8963" max="8963" width="8.85546875" customWidth="1"/>
    <col min="8964" max="8964" width="5.42578125" customWidth="1"/>
    <col min="8965" max="8965" width="5.85546875" customWidth="1"/>
    <col min="8966" max="8966" width="28.140625" customWidth="1"/>
    <col min="8967" max="8967" width="22.42578125" customWidth="1"/>
    <col min="8968" max="8969" width="5.85546875" customWidth="1"/>
    <col min="8972" max="8972" width="15.140625" bestFit="1" customWidth="1"/>
    <col min="8976" max="8976" width="11.28515625" customWidth="1"/>
    <col min="9217" max="9217" width="36.42578125" customWidth="1"/>
    <col min="9218" max="9218" width="17.140625" customWidth="1"/>
    <col min="9219" max="9219" width="8.85546875" customWidth="1"/>
    <col min="9220" max="9220" width="5.42578125" customWidth="1"/>
    <col min="9221" max="9221" width="5.85546875" customWidth="1"/>
    <col min="9222" max="9222" width="28.140625" customWidth="1"/>
    <col min="9223" max="9223" width="22.42578125" customWidth="1"/>
    <col min="9224" max="9225" width="5.85546875" customWidth="1"/>
    <col min="9228" max="9228" width="15.140625" bestFit="1" customWidth="1"/>
    <col min="9232" max="9232" width="11.28515625" customWidth="1"/>
    <col min="9473" max="9473" width="36.42578125" customWidth="1"/>
    <col min="9474" max="9474" width="17.140625" customWidth="1"/>
    <col min="9475" max="9475" width="8.85546875" customWidth="1"/>
    <col min="9476" max="9476" width="5.42578125" customWidth="1"/>
    <col min="9477" max="9477" width="5.85546875" customWidth="1"/>
    <col min="9478" max="9478" width="28.140625" customWidth="1"/>
    <col min="9479" max="9479" width="22.42578125" customWidth="1"/>
    <col min="9480" max="9481" width="5.85546875" customWidth="1"/>
    <col min="9484" max="9484" width="15.140625" bestFit="1" customWidth="1"/>
    <col min="9488" max="9488" width="11.28515625" customWidth="1"/>
    <col min="9729" max="9729" width="36.42578125" customWidth="1"/>
    <col min="9730" max="9730" width="17.140625" customWidth="1"/>
    <col min="9731" max="9731" width="8.85546875" customWidth="1"/>
    <col min="9732" max="9732" width="5.42578125" customWidth="1"/>
    <col min="9733" max="9733" width="5.85546875" customWidth="1"/>
    <col min="9734" max="9734" width="28.140625" customWidth="1"/>
    <col min="9735" max="9735" width="22.42578125" customWidth="1"/>
    <col min="9736" max="9737" width="5.85546875" customWidth="1"/>
    <col min="9740" max="9740" width="15.140625" bestFit="1" customWidth="1"/>
    <col min="9744" max="9744" width="11.28515625" customWidth="1"/>
    <col min="9985" max="9985" width="36.42578125" customWidth="1"/>
    <col min="9986" max="9986" width="17.140625" customWidth="1"/>
    <col min="9987" max="9987" width="8.85546875" customWidth="1"/>
    <col min="9988" max="9988" width="5.42578125" customWidth="1"/>
    <col min="9989" max="9989" width="5.85546875" customWidth="1"/>
    <col min="9990" max="9990" width="28.140625" customWidth="1"/>
    <col min="9991" max="9991" width="22.42578125" customWidth="1"/>
    <col min="9992" max="9993" width="5.85546875" customWidth="1"/>
    <col min="9996" max="9996" width="15.140625" bestFit="1" customWidth="1"/>
    <col min="10000" max="10000" width="11.28515625" customWidth="1"/>
    <col min="10241" max="10241" width="36.42578125" customWidth="1"/>
    <col min="10242" max="10242" width="17.140625" customWidth="1"/>
    <col min="10243" max="10243" width="8.85546875" customWidth="1"/>
    <col min="10244" max="10244" width="5.42578125" customWidth="1"/>
    <col min="10245" max="10245" width="5.85546875" customWidth="1"/>
    <col min="10246" max="10246" width="28.140625" customWidth="1"/>
    <col min="10247" max="10247" width="22.42578125" customWidth="1"/>
    <col min="10248" max="10249" width="5.85546875" customWidth="1"/>
    <col min="10252" max="10252" width="15.140625" bestFit="1" customWidth="1"/>
    <col min="10256" max="10256" width="11.28515625" customWidth="1"/>
    <col min="10497" max="10497" width="36.42578125" customWidth="1"/>
    <col min="10498" max="10498" width="17.140625" customWidth="1"/>
    <col min="10499" max="10499" width="8.85546875" customWidth="1"/>
    <col min="10500" max="10500" width="5.42578125" customWidth="1"/>
    <col min="10501" max="10501" width="5.85546875" customWidth="1"/>
    <col min="10502" max="10502" width="28.140625" customWidth="1"/>
    <col min="10503" max="10503" width="22.42578125" customWidth="1"/>
    <col min="10504" max="10505" width="5.85546875" customWidth="1"/>
    <col min="10508" max="10508" width="15.140625" bestFit="1" customWidth="1"/>
    <col min="10512" max="10512" width="11.28515625" customWidth="1"/>
    <col min="10753" max="10753" width="36.42578125" customWidth="1"/>
    <col min="10754" max="10754" width="17.140625" customWidth="1"/>
    <col min="10755" max="10755" width="8.85546875" customWidth="1"/>
    <col min="10756" max="10756" width="5.42578125" customWidth="1"/>
    <col min="10757" max="10757" width="5.85546875" customWidth="1"/>
    <col min="10758" max="10758" width="28.140625" customWidth="1"/>
    <col min="10759" max="10759" width="22.42578125" customWidth="1"/>
    <col min="10760" max="10761" width="5.85546875" customWidth="1"/>
    <col min="10764" max="10764" width="15.140625" bestFit="1" customWidth="1"/>
    <col min="10768" max="10768" width="11.28515625" customWidth="1"/>
    <col min="11009" max="11009" width="36.42578125" customWidth="1"/>
    <col min="11010" max="11010" width="17.140625" customWidth="1"/>
    <col min="11011" max="11011" width="8.85546875" customWidth="1"/>
    <col min="11012" max="11012" width="5.42578125" customWidth="1"/>
    <col min="11013" max="11013" width="5.85546875" customWidth="1"/>
    <col min="11014" max="11014" width="28.140625" customWidth="1"/>
    <col min="11015" max="11015" width="22.42578125" customWidth="1"/>
    <col min="11016" max="11017" width="5.85546875" customWidth="1"/>
    <col min="11020" max="11020" width="15.140625" bestFit="1" customWidth="1"/>
    <col min="11024" max="11024" width="11.28515625" customWidth="1"/>
    <col min="11265" max="11265" width="36.42578125" customWidth="1"/>
    <col min="11266" max="11266" width="17.140625" customWidth="1"/>
    <col min="11267" max="11267" width="8.85546875" customWidth="1"/>
    <col min="11268" max="11268" width="5.42578125" customWidth="1"/>
    <col min="11269" max="11269" width="5.85546875" customWidth="1"/>
    <col min="11270" max="11270" width="28.140625" customWidth="1"/>
    <col min="11271" max="11271" width="22.42578125" customWidth="1"/>
    <col min="11272" max="11273" width="5.85546875" customWidth="1"/>
    <col min="11276" max="11276" width="15.140625" bestFit="1" customWidth="1"/>
    <col min="11280" max="11280" width="11.28515625" customWidth="1"/>
    <col min="11521" max="11521" width="36.42578125" customWidth="1"/>
    <col min="11522" max="11522" width="17.140625" customWidth="1"/>
    <col min="11523" max="11523" width="8.85546875" customWidth="1"/>
    <col min="11524" max="11524" width="5.42578125" customWidth="1"/>
    <col min="11525" max="11525" width="5.85546875" customWidth="1"/>
    <col min="11526" max="11526" width="28.140625" customWidth="1"/>
    <col min="11527" max="11527" width="22.42578125" customWidth="1"/>
    <col min="11528" max="11529" width="5.85546875" customWidth="1"/>
    <col min="11532" max="11532" width="15.140625" bestFit="1" customWidth="1"/>
    <col min="11536" max="11536" width="11.28515625" customWidth="1"/>
    <col min="11777" max="11777" width="36.42578125" customWidth="1"/>
    <col min="11778" max="11778" width="17.140625" customWidth="1"/>
    <col min="11779" max="11779" width="8.85546875" customWidth="1"/>
    <col min="11780" max="11780" width="5.42578125" customWidth="1"/>
    <col min="11781" max="11781" width="5.85546875" customWidth="1"/>
    <col min="11782" max="11782" width="28.140625" customWidth="1"/>
    <col min="11783" max="11783" width="22.42578125" customWidth="1"/>
    <col min="11784" max="11785" width="5.85546875" customWidth="1"/>
    <col min="11788" max="11788" width="15.140625" bestFit="1" customWidth="1"/>
    <col min="11792" max="11792" width="11.28515625" customWidth="1"/>
    <col min="12033" max="12033" width="36.42578125" customWidth="1"/>
    <col min="12034" max="12034" width="17.140625" customWidth="1"/>
    <col min="12035" max="12035" width="8.85546875" customWidth="1"/>
    <col min="12036" max="12036" width="5.42578125" customWidth="1"/>
    <col min="12037" max="12037" width="5.85546875" customWidth="1"/>
    <col min="12038" max="12038" width="28.140625" customWidth="1"/>
    <col min="12039" max="12039" width="22.42578125" customWidth="1"/>
    <col min="12040" max="12041" width="5.85546875" customWidth="1"/>
    <col min="12044" max="12044" width="15.140625" bestFit="1" customWidth="1"/>
    <col min="12048" max="12048" width="11.28515625" customWidth="1"/>
    <col min="12289" max="12289" width="36.42578125" customWidth="1"/>
    <col min="12290" max="12290" width="17.140625" customWidth="1"/>
    <col min="12291" max="12291" width="8.85546875" customWidth="1"/>
    <col min="12292" max="12292" width="5.42578125" customWidth="1"/>
    <col min="12293" max="12293" width="5.85546875" customWidth="1"/>
    <col min="12294" max="12294" width="28.140625" customWidth="1"/>
    <col min="12295" max="12295" width="22.42578125" customWidth="1"/>
    <col min="12296" max="12297" width="5.85546875" customWidth="1"/>
    <col min="12300" max="12300" width="15.140625" bestFit="1" customWidth="1"/>
    <col min="12304" max="12304" width="11.28515625" customWidth="1"/>
    <col min="12545" max="12545" width="36.42578125" customWidth="1"/>
    <col min="12546" max="12546" width="17.140625" customWidth="1"/>
    <col min="12547" max="12547" width="8.85546875" customWidth="1"/>
    <col min="12548" max="12548" width="5.42578125" customWidth="1"/>
    <col min="12549" max="12549" width="5.85546875" customWidth="1"/>
    <col min="12550" max="12550" width="28.140625" customWidth="1"/>
    <col min="12551" max="12551" width="22.42578125" customWidth="1"/>
    <col min="12552" max="12553" width="5.85546875" customWidth="1"/>
    <col min="12556" max="12556" width="15.140625" bestFit="1" customWidth="1"/>
    <col min="12560" max="12560" width="11.28515625" customWidth="1"/>
    <col min="12801" max="12801" width="36.42578125" customWidth="1"/>
    <col min="12802" max="12802" width="17.140625" customWidth="1"/>
    <col min="12803" max="12803" width="8.85546875" customWidth="1"/>
    <col min="12804" max="12804" width="5.42578125" customWidth="1"/>
    <col min="12805" max="12805" width="5.85546875" customWidth="1"/>
    <col min="12806" max="12806" width="28.140625" customWidth="1"/>
    <col min="12807" max="12807" width="22.42578125" customWidth="1"/>
    <col min="12808" max="12809" width="5.85546875" customWidth="1"/>
    <col min="12812" max="12812" width="15.140625" bestFit="1" customWidth="1"/>
    <col min="12816" max="12816" width="11.28515625" customWidth="1"/>
    <col min="13057" max="13057" width="36.42578125" customWidth="1"/>
    <col min="13058" max="13058" width="17.140625" customWidth="1"/>
    <col min="13059" max="13059" width="8.85546875" customWidth="1"/>
    <col min="13060" max="13060" width="5.42578125" customWidth="1"/>
    <col min="13061" max="13061" width="5.85546875" customWidth="1"/>
    <col min="13062" max="13062" width="28.140625" customWidth="1"/>
    <col min="13063" max="13063" width="22.42578125" customWidth="1"/>
    <col min="13064" max="13065" width="5.85546875" customWidth="1"/>
    <col min="13068" max="13068" width="15.140625" bestFit="1" customWidth="1"/>
    <col min="13072" max="13072" width="11.28515625" customWidth="1"/>
    <col min="13313" max="13313" width="36.42578125" customWidth="1"/>
    <col min="13314" max="13314" width="17.140625" customWidth="1"/>
    <col min="13315" max="13315" width="8.85546875" customWidth="1"/>
    <col min="13316" max="13316" width="5.42578125" customWidth="1"/>
    <col min="13317" max="13317" width="5.85546875" customWidth="1"/>
    <col min="13318" max="13318" width="28.140625" customWidth="1"/>
    <col min="13319" max="13319" width="22.42578125" customWidth="1"/>
    <col min="13320" max="13321" width="5.85546875" customWidth="1"/>
    <col min="13324" max="13324" width="15.140625" bestFit="1" customWidth="1"/>
    <col min="13328" max="13328" width="11.28515625" customWidth="1"/>
    <col min="13569" max="13569" width="36.42578125" customWidth="1"/>
    <col min="13570" max="13570" width="17.140625" customWidth="1"/>
    <col min="13571" max="13571" width="8.85546875" customWidth="1"/>
    <col min="13572" max="13572" width="5.42578125" customWidth="1"/>
    <col min="13573" max="13573" width="5.85546875" customWidth="1"/>
    <col min="13574" max="13574" width="28.140625" customWidth="1"/>
    <col min="13575" max="13575" width="22.42578125" customWidth="1"/>
    <col min="13576" max="13577" width="5.85546875" customWidth="1"/>
    <col min="13580" max="13580" width="15.140625" bestFit="1" customWidth="1"/>
    <col min="13584" max="13584" width="11.28515625" customWidth="1"/>
    <col min="13825" max="13825" width="36.42578125" customWidth="1"/>
    <col min="13826" max="13826" width="17.140625" customWidth="1"/>
    <col min="13827" max="13827" width="8.85546875" customWidth="1"/>
    <col min="13828" max="13828" width="5.42578125" customWidth="1"/>
    <col min="13829" max="13829" width="5.85546875" customWidth="1"/>
    <col min="13830" max="13830" width="28.140625" customWidth="1"/>
    <col min="13831" max="13831" width="22.42578125" customWidth="1"/>
    <col min="13832" max="13833" width="5.85546875" customWidth="1"/>
    <col min="13836" max="13836" width="15.140625" bestFit="1" customWidth="1"/>
    <col min="13840" max="13840" width="11.28515625" customWidth="1"/>
    <col min="14081" max="14081" width="36.42578125" customWidth="1"/>
    <col min="14082" max="14082" width="17.140625" customWidth="1"/>
    <col min="14083" max="14083" width="8.85546875" customWidth="1"/>
    <col min="14084" max="14084" width="5.42578125" customWidth="1"/>
    <col min="14085" max="14085" width="5.85546875" customWidth="1"/>
    <col min="14086" max="14086" width="28.140625" customWidth="1"/>
    <col min="14087" max="14087" width="22.42578125" customWidth="1"/>
    <col min="14088" max="14089" width="5.85546875" customWidth="1"/>
    <col min="14092" max="14092" width="15.140625" bestFit="1" customWidth="1"/>
    <col min="14096" max="14096" width="11.28515625" customWidth="1"/>
    <col min="14337" max="14337" width="36.42578125" customWidth="1"/>
    <col min="14338" max="14338" width="17.140625" customWidth="1"/>
    <col min="14339" max="14339" width="8.85546875" customWidth="1"/>
    <col min="14340" max="14340" width="5.42578125" customWidth="1"/>
    <col min="14341" max="14341" width="5.85546875" customWidth="1"/>
    <col min="14342" max="14342" width="28.140625" customWidth="1"/>
    <col min="14343" max="14343" width="22.42578125" customWidth="1"/>
    <col min="14344" max="14345" width="5.85546875" customWidth="1"/>
    <col min="14348" max="14348" width="15.140625" bestFit="1" customWidth="1"/>
    <col min="14352" max="14352" width="11.28515625" customWidth="1"/>
    <col min="14593" max="14593" width="36.42578125" customWidth="1"/>
    <col min="14594" max="14594" width="17.140625" customWidth="1"/>
    <col min="14595" max="14595" width="8.85546875" customWidth="1"/>
    <col min="14596" max="14596" width="5.42578125" customWidth="1"/>
    <col min="14597" max="14597" width="5.85546875" customWidth="1"/>
    <col min="14598" max="14598" width="28.140625" customWidth="1"/>
    <col min="14599" max="14599" width="22.42578125" customWidth="1"/>
    <col min="14600" max="14601" width="5.85546875" customWidth="1"/>
    <col min="14604" max="14604" width="15.140625" bestFit="1" customWidth="1"/>
    <col min="14608" max="14608" width="11.28515625" customWidth="1"/>
    <col min="14849" max="14849" width="36.42578125" customWidth="1"/>
    <col min="14850" max="14850" width="17.140625" customWidth="1"/>
    <col min="14851" max="14851" width="8.85546875" customWidth="1"/>
    <col min="14852" max="14852" width="5.42578125" customWidth="1"/>
    <col min="14853" max="14853" width="5.85546875" customWidth="1"/>
    <col min="14854" max="14854" width="28.140625" customWidth="1"/>
    <col min="14855" max="14855" width="22.42578125" customWidth="1"/>
    <col min="14856" max="14857" width="5.85546875" customWidth="1"/>
    <col min="14860" max="14860" width="15.140625" bestFit="1" customWidth="1"/>
    <col min="14864" max="14864" width="11.28515625" customWidth="1"/>
    <col min="15105" max="15105" width="36.42578125" customWidth="1"/>
    <col min="15106" max="15106" width="17.140625" customWidth="1"/>
    <col min="15107" max="15107" width="8.85546875" customWidth="1"/>
    <col min="15108" max="15108" width="5.42578125" customWidth="1"/>
    <col min="15109" max="15109" width="5.85546875" customWidth="1"/>
    <col min="15110" max="15110" width="28.140625" customWidth="1"/>
    <col min="15111" max="15111" width="22.42578125" customWidth="1"/>
    <col min="15112" max="15113" width="5.85546875" customWidth="1"/>
    <col min="15116" max="15116" width="15.140625" bestFit="1" customWidth="1"/>
    <col min="15120" max="15120" width="11.28515625" customWidth="1"/>
    <col min="15361" max="15361" width="36.42578125" customWidth="1"/>
    <col min="15362" max="15362" width="17.140625" customWidth="1"/>
    <col min="15363" max="15363" width="8.85546875" customWidth="1"/>
    <col min="15364" max="15364" width="5.42578125" customWidth="1"/>
    <col min="15365" max="15365" width="5.85546875" customWidth="1"/>
    <col min="15366" max="15366" width="28.140625" customWidth="1"/>
    <col min="15367" max="15367" width="22.42578125" customWidth="1"/>
    <col min="15368" max="15369" width="5.85546875" customWidth="1"/>
    <col min="15372" max="15372" width="15.140625" bestFit="1" customWidth="1"/>
    <col min="15376" max="15376" width="11.28515625" customWidth="1"/>
    <col min="15617" max="15617" width="36.42578125" customWidth="1"/>
    <col min="15618" max="15618" width="17.140625" customWidth="1"/>
    <col min="15619" max="15619" width="8.85546875" customWidth="1"/>
    <col min="15620" max="15620" width="5.42578125" customWidth="1"/>
    <col min="15621" max="15621" width="5.85546875" customWidth="1"/>
    <col min="15622" max="15622" width="28.140625" customWidth="1"/>
    <col min="15623" max="15623" width="22.42578125" customWidth="1"/>
    <col min="15624" max="15625" width="5.85546875" customWidth="1"/>
    <col min="15628" max="15628" width="15.140625" bestFit="1" customWidth="1"/>
    <col min="15632" max="15632" width="11.28515625" customWidth="1"/>
    <col min="15873" max="15873" width="36.42578125" customWidth="1"/>
    <col min="15874" max="15874" width="17.140625" customWidth="1"/>
    <col min="15875" max="15875" width="8.85546875" customWidth="1"/>
    <col min="15876" max="15876" width="5.42578125" customWidth="1"/>
    <col min="15877" max="15877" width="5.85546875" customWidth="1"/>
    <col min="15878" max="15878" width="28.140625" customWidth="1"/>
    <col min="15879" max="15879" width="22.42578125" customWidth="1"/>
    <col min="15880" max="15881" width="5.85546875" customWidth="1"/>
    <col min="15884" max="15884" width="15.140625" bestFit="1" customWidth="1"/>
    <col min="15888" max="15888" width="11.28515625" customWidth="1"/>
    <col min="16129" max="16129" width="36.42578125" customWidth="1"/>
    <col min="16130" max="16130" width="17.140625" customWidth="1"/>
    <col min="16131" max="16131" width="8.85546875" customWidth="1"/>
    <col min="16132" max="16132" width="5.42578125" customWidth="1"/>
    <col min="16133" max="16133" width="5.85546875" customWidth="1"/>
    <col min="16134" max="16134" width="28.140625" customWidth="1"/>
    <col min="16135" max="16135" width="22.42578125" customWidth="1"/>
    <col min="16136" max="16137" width="5.85546875" customWidth="1"/>
    <col min="16140" max="16140" width="15.140625" bestFit="1" customWidth="1"/>
    <col min="16144" max="16144" width="11.28515625" customWidth="1"/>
  </cols>
  <sheetData>
    <row r="1" spans="1:9" s="90" customFormat="1" ht="15" customHeight="1" thickBot="1">
      <c r="A1" s="140"/>
      <c r="B1" s="373" t="s">
        <v>11</v>
      </c>
      <c r="C1" s="374"/>
      <c r="D1" s="374"/>
      <c r="E1" s="374"/>
      <c r="F1" s="375"/>
      <c r="G1" s="379" t="s">
        <v>12</v>
      </c>
      <c r="H1" s="379"/>
      <c r="I1" s="380"/>
    </row>
    <row r="2" spans="1:9" s="90" customFormat="1" ht="15" customHeight="1" thickBot="1">
      <c r="A2" s="141" t="s">
        <v>13</v>
      </c>
      <c r="B2" s="376"/>
      <c r="C2" s="377"/>
      <c r="D2" s="377"/>
      <c r="E2" s="377"/>
      <c r="F2" s="378"/>
      <c r="G2" s="381"/>
      <c r="H2" s="381"/>
      <c r="I2" s="382"/>
    </row>
    <row r="3" spans="1:9" s="90" customFormat="1" ht="15" customHeight="1" thickBot="1">
      <c r="A3" s="141" t="s">
        <v>61</v>
      </c>
      <c r="B3" s="385" t="s">
        <v>62</v>
      </c>
      <c r="C3" s="386"/>
      <c r="D3" s="386"/>
      <c r="E3" s="386"/>
      <c r="F3" s="387"/>
      <c r="G3" s="381"/>
      <c r="H3" s="381"/>
      <c r="I3" s="382"/>
    </row>
    <row r="4" spans="1:9" s="90" customFormat="1" ht="15" customHeight="1" thickBot="1">
      <c r="A4" s="142" t="s">
        <v>63</v>
      </c>
      <c r="B4" s="388"/>
      <c r="C4" s="389"/>
      <c r="D4" s="389"/>
      <c r="E4" s="389"/>
      <c r="F4" s="390"/>
      <c r="G4" s="383"/>
      <c r="H4" s="383"/>
      <c r="I4" s="384"/>
    </row>
    <row r="5" spans="1:9" s="90" customFormat="1" ht="27.75" customHeight="1" thickBot="1">
      <c r="A5" s="143" t="s">
        <v>64</v>
      </c>
      <c r="B5" s="391" t="str">
        <f>VLOOKUP(G13,RECUR16,16,FALSE)</f>
        <v>GS-2022-                                           -MEPOY</v>
      </c>
      <c r="C5" s="391"/>
      <c r="D5" s="391"/>
      <c r="E5" s="391"/>
      <c r="F5" s="144"/>
      <c r="G5" s="145"/>
      <c r="H5" s="145"/>
      <c r="I5" s="146"/>
    </row>
    <row r="6" spans="1:9" s="90" customFormat="1" ht="11.25" customHeight="1">
      <c r="A6" s="108"/>
      <c r="B6" s="155"/>
      <c r="C6" s="155"/>
      <c r="D6" s="144"/>
      <c r="E6" s="144"/>
      <c r="F6" s="144"/>
      <c r="G6" s="145"/>
      <c r="H6" s="145"/>
      <c r="I6" s="146"/>
    </row>
    <row r="7" spans="1:9" s="90" customFormat="1" ht="13.5" customHeight="1">
      <c r="A7" s="157" t="s">
        <v>102</v>
      </c>
      <c r="B7" s="144"/>
      <c r="C7" s="144"/>
      <c r="D7" s="144"/>
      <c r="E7" s="144"/>
      <c r="F7" s="144"/>
      <c r="G7" s="145"/>
      <c r="H7" s="145"/>
      <c r="I7" s="146"/>
    </row>
    <row r="8" spans="1:9" s="90" customFormat="1" ht="13.5" customHeight="1">
      <c r="A8" s="371" t="s">
        <v>101</v>
      </c>
      <c r="B8" s="372"/>
      <c r="C8" s="372"/>
      <c r="D8" s="372"/>
      <c r="E8" s="372"/>
      <c r="F8" s="144"/>
      <c r="G8" s="145"/>
      <c r="H8" s="145"/>
      <c r="I8" s="146"/>
    </row>
    <row r="9" spans="1:9" s="90" customFormat="1" ht="13.5" customHeight="1">
      <c r="A9" s="371" t="s">
        <v>100</v>
      </c>
      <c r="B9" s="372"/>
      <c r="C9" s="372"/>
      <c r="D9" s="144"/>
      <c r="E9" s="144"/>
      <c r="F9" s="148" t="s">
        <v>98</v>
      </c>
      <c r="G9" s="149">
        <f>VLOOKUP(G13,RECUR16,2,FALSE)</f>
        <v>8</v>
      </c>
      <c r="H9" s="145"/>
      <c r="I9" s="146"/>
    </row>
    <row r="10" spans="1:9" ht="18.75">
      <c r="A10" s="108"/>
      <c r="B10" s="345"/>
      <c r="C10" s="345"/>
      <c r="D10" s="150"/>
      <c r="E10" s="150"/>
      <c r="F10" s="323" t="str">
        <f>CONCATENATE(F9," ",G9)</f>
        <v>TURNO No.    8</v>
      </c>
      <c r="G10" s="324" t="str">
        <f>VLOOKUP(G13,RECUR16,21,FALSE)</f>
        <v>SSF</v>
      </c>
      <c r="H10" s="324"/>
      <c r="I10" s="325"/>
    </row>
    <row r="11" spans="1:9" ht="33.75" customHeight="1" thickBot="1">
      <c r="A11" s="104" t="s">
        <v>14</v>
      </c>
      <c r="B11" s="365" t="str">
        <f>VLOOKUP(G13,RECUR16,9,FALSE)</f>
        <v>MEPOY-2021-22</v>
      </c>
      <c r="C11" s="365"/>
      <c r="D11" s="107"/>
      <c r="E11" s="107"/>
      <c r="F11" s="151" t="s">
        <v>106</v>
      </c>
      <c r="G11" s="366" t="s">
        <v>113</v>
      </c>
      <c r="H11" s="366"/>
      <c r="I11" s="106"/>
    </row>
    <row r="12" spans="1:9" ht="34.5" customHeight="1" thickBot="1">
      <c r="A12" s="104" t="s">
        <v>65</v>
      </c>
      <c r="B12" s="363" t="str">
        <f>VLOOKUP(G13,RECUR16,3,FALSE)</f>
        <v>ORDEN DE COMPRA 75500</v>
      </c>
      <c r="C12" s="363"/>
      <c r="D12" s="107"/>
      <c r="E12" s="107"/>
      <c r="F12" s="152" t="s">
        <v>107</v>
      </c>
      <c r="G12" s="367">
        <f>VLOOKUP(G13,RECUR16,6,FALSE)</f>
        <v>44696</v>
      </c>
      <c r="H12" s="368"/>
      <c r="I12" s="106"/>
    </row>
    <row r="13" spans="1:9" ht="27" customHeight="1" thickBot="1">
      <c r="A13" s="104" t="s">
        <v>66</v>
      </c>
      <c r="B13" s="395">
        <f>VLOOKUP(G13,RECUR16,8,FALSE)</f>
        <v>6079685.0099999998</v>
      </c>
      <c r="C13" s="395"/>
      <c r="D13" s="107"/>
      <c r="E13" s="107"/>
      <c r="F13" s="139" t="s">
        <v>67</v>
      </c>
      <c r="G13" s="361">
        <v>28022</v>
      </c>
      <c r="H13" s="361"/>
      <c r="I13" s="106"/>
    </row>
    <row r="14" spans="1:9" ht="58.5" customHeight="1" thickBot="1">
      <c r="A14" s="104" t="s">
        <v>68</v>
      </c>
      <c r="B14" s="396"/>
      <c r="C14" s="396"/>
      <c r="D14" s="396"/>
      <c r="E14" s="396"/>
      <c r="F14" s="105" t="s">
        <v>15</v>
      </c>
      <c r="G14" s="363" t="str">
        <f>VLOOKUP(G13,RECUR16,5,FALSE)</f>
        <v>CASALIMPIA S.A.</v>
      </c>
      <c r="H14" s="363"/>
      <c r="I14" s="106"/>
    </row>
    <row r="15" spans="1:9" ht="81" customHeight="1" thickBot="1">
      <c r="A15" s="104" t="s">
        <v>69</v>
      </c>
      <c r="B15" s="363">
        <f>VLOOKUP(G13,RECUR16,7,FALSE)</f>
        <v>1601256</v>
      </c>
      <c r="C15" s="363"/>
      <c r="D15" s="107"/>
      <c r="E15" s="107"/>
      <c r="F15" s="105" t="s">
        <v>70</v>
      </c>
      <c r="G15" s="363">
        <f>VLOOKUP(G13,RECUR16,4,FALSE)</f>
        <v>860010451</v>
      </c>
      <c r="H15" s="363"/>
      <c r="I15" s="106"/>
    </row>
    <row r="16" spans="1:9" ht="13.5" customHeight="1" thickBot="1">
      <c r="A16" s="108"/>
      <c r="B16" s="345"/>
      <c r="C16" s="345"/>
      <c r="D16" s="107"/>
      <c r="E16" s="107"/>
      <c r="F16" s="107"/>
      <c r="G16" s="107"/>
      <c r="H16" s="155"/>
      <c r="I16" s="106"/>
    </row>
    <row r="17" spans="1:12" ht="26.25" customHeight="1" thickBot="1">
      <c r="A17" s="346" t="s">
        <v>71</v>
      </c>
      <c r="B17" s="347"/>
      <c r="C17" s="347"/>
      <c r="D17" s="347"/>
      <c r="E17" s="347"/>
      <c r="F17" s="347"/>
      <c r="G17" s="347"/>
      <c r="H17" s="347"/>
      <c r="I17" s="348"/>
    </row>
    <row r="18" spans="1:12" ht="25.5" customHeight="1">
      <c r="A18" s="349" t="s">
        <v>72</v>
      </c>
      <c r="B18" s="350"/>
      <c r="C18" s="350"/>
      <c r="D18" s="350"/>
      <c r="E18" s="350"/>
      <c r="F18" s="107" t="s">
        <v>73</v>
      </c>
      <c r="G18" s="107" t="s">
        <v>74</v>
      </c>
      <c r="H18" s="155"/>
      <c r="I18" s="106"/>
    </row>
    <row r="19" spans="1:12" ht="25.5" customHeight="1">
      <c r="A19" s="349" t="s">
        <v>75</v>
      </c>
      <c r="B19" s="350"/>
      <c r="C19" s="350"/>
      <c r="D19" s="350"/>
      <c r="E19" s="350"/>
      <c r="F19" s="107" t="s">
        <v>73</v>
      </c>
      <c r="G19" s="107" t="s">
        <v>74</v>
      </c>
      <c r="H19" s="155"/>
      <c r="I19" s="106"/>
    </row>
    <row r="20" spans="1:12" ht="41.25" customHeight="1">
      <c r="A20" s="349" t="s">
        <v>76</v>
      </c>
      <c r="B20" s="350"/>
      <c r="C20" s="350"/>
      <c r="D20" s="350"/>
      <c r="E20" s="350"/>
      <c r="F20" s="107" t="s">
        <v>73</v>
      </c>
      <c r="G20" s="107" t="s">
        <v>74</v>
      </c>
      <c r="H20" s="155"/>
      <c r="I20" s="106"/>
    </row>
    <row r="21" spans="1:12" ht="33.75" customHeight="1" thickBot="1">
      <c r="A21" s="351" t="s">
        <v>108</v>
      </c>
      <c r="B21" s="352"/>
      <c r="C21" s="352"/>
      <c r="D21" s="110"/>
      <c r="E21" s="110"/>
      <c r="F21" s="353" t="s">
        <v>77</v>
      </c>
      <c r="G21" s="353"/>
      <c r="H21" s="353"/>
      <c r="I21" s="354"/>
    </row>
    <row r="22" spans="1:12" ht="35.25" customHeight="1">
      <c r="A22" s="355" t="s">
        <v>103</v>
      </c>
      <c r="B22" s="356"/>
      <c r="C22" s="356"/>
      <c r="D22" s="356"/>
      <c r="E22" s="356"/>
      <c r="F22" s="356"/>
      <c r="G22" s="111">
        <f>VLOOKUP(G13,RECUR16,15,FALSE)</f>
        <v>5422</v>
      </c>
      <c r="H22" s="112"/>
      <c r="I22" s="113"/>
      <c r="L22" s="91"/>
    </row>
    <row r="23" spans="1:12" ht="15" customHeight="1" thickBot="1">
      <c r="A23" s="108"/>
      <c r="B23" s="107"/>
      <c r="C23" s="107"/>
      <c r="D23" s="107"/>
      <c r="E23" s="107"/>
      <c r="F23" s="107"/>
      <c r="G23" s="107"/>
      <c r="H23" s="107"/>
      <c r="I23" s="106"/>
    </row>
    <row r="24" spans="1:12" ht="18" customHeight="1" thickBot="1">
      <c r="A24" s="335" t="s">
        <v>78</v>
      </c>
      <c r="B24" s="336"/>
      <c r="C24" s="336"/>
      <c r="D24" s="336"/>
      <c r="E24" s="336"/>
      <c r="F24" s="336"/>
      <c r="G24" s="357"/>
      <c r="H24" s="114">
        <f>VLOOKUP(G13,RECUR16,11,FALSE)</f>
        <v>1</v>
      </c>
      <c r="I24" s="106"/>
    </row>
    <row r="25" spans="1:12" ht="15" customHeight="1" thickBot="1">
      <c r="A25" s="108"/>
      <c r="B25" s="107"/>
      <c r="C25" s="107"/>
      <c r="D25" s="107"/>
      <c r="E25" s="107"/>
      <c r="F25" s="107"/>
      <c r="G25" s="115"/>
      <c r="H25" s="155"/>
      <c r="I25" s="106"/>
    </row>
    <row r="26" spans="1:12" ht="15.75" thickBot="1">
      <c r="A26" s="335" t="s">
        <v>79</v>
      </c>
      <c r="B26" s="336"/>
      <c r="C26" s="336"/>
      <c r="D26" s="336"/>
      <c r="E26" s="336"/>
      <c r="F26" s="336"/>
      <c r="G26" s="336"/>
      <c r="H26" s="114">
        <f>VLOOKUP(G13,RECUR16,10,FALSE)</f>
        <v>1</v>
      </c>
      <c r="I26" s="106"/>
    </row>
    <row r="27" spans="1:12" ht="15" customHeight="1" thickBot="1">
      <c r="A27" s="108"/>
      <c r="B27" s="107"/>
      <c r="C27" s="107"/>
      <c r="D27" s="107"/>
      <c r="E27" s="107"/>
      <c r="F27" s="107"/>
      <c r="G27" s="358"/>
      <c r="H27" s="358"/>
      <c r="I27" s="106"/>
    </row>
    <row r="28" spans="1:12" ht="15" customHeight="1" thickBot="1">
      <c r="A28" s="108" t="s">
        <v>80</v>
      </c>
      <c r="B28" s="107"/>
      <c r="C28" s="107"/>
      <c r="D28" s="107"/>
      <c r="E28" s="116"/>
      <c r="F28" s="117">
        <f>VLOOKUP(G13,RECUR16,12,FALSE)</f>
        <v>44692</v>
      </c>
      <c r="G28" s="107"/>
      <c r="H28" s="118">
        <v>1</v>
      </c>
      <c r="I28" s="106"/>
    </row>
    <row r="29" spans="1:12" ht="15" customHeight="1">
      <c r="A29" s="108"/>
      <c r="B29" s="107"/>
      <c r="C29" s="107"/>
      <c r="D29" s="107"/>
      <c r="E29" s="107"/>
      <c r="F29" s="107"/>
      <c r="G29" s="155"/>
      <c r="H29" s="119"/>
      <c r="I29" s="106"/>
    </row>
    <row r="30" spans="1:12" ht="15" customHeight="1" thickBot="1">
      <c r="A30" s="108" t="s">
        <v>109</v>
      </c>
      <c r="B30" s="107"/>
      <c r="C30" s="107"/>
      <c r="D30" s="107"/>
      <c r="E30" s="110"/>
      <c r="F30" s="156" t="str">
        <f>VLOOKUP(G13,RECUR16,13,FALSE)</f>
        <v>4200275438-4200275443</v>
      </c>
      <c r="G30" s="155"/>
      <c r="H30" s="119"/>
      <c r="I30" s="106"/>
    </row>
    <row r="31" spans="1:12" ht="15" customHeight="1" thickBot="1">
      <c r="A31" s="108"/>
      <c r="B31" s="107"/>
      <c r="C31" s="107"/>
      <c r="D31" s="107"/>
      <c r="E31" s="121"/>
      <c r="F31" s="122"/>
      <c r="G31" s="155"/>
      <c r="H31" s="119"/>
      <c r="I31" s="106"/>
    </row>
    <row r="32" spans="1:12" ht="15" customHeight="1" thickBot="1">
      <c r="A32" s="108" t="s">
        <v>110</v>
      </c>
      <c r="B32" s="123"/>
      <c r="C32" s="123"/>
      <c r="D32" s="107"/>
      <c r="E32" s="121"/>
      <c r="F32" s="122"/>
      <c r="G32" s="107"/>
      <c r="H32" s="153"/>
      <c r="I32" s="106"/>
    </row>
    <row r="33" spans="1:9" ht="15" customHeight="1" thickBot="1">
      <c r="A33" s="108"/>
      <c r="B33" s="107"/>
      <c r="C33" s="107"/>
      <c r="D33" s="107"/>
      <c r="E33" s="107"/>
      <c r="F33" s="107"/>
      <c r="G33" s="107"/>
      <c r="H33" s="155"/>
      <c r="I33" s="106"/>
    </row>
    <row r="34" spans="1:9" ht="15" customHeight="1" thickBot="1">
      <c r="A34" s="359" t="s">
        <v>111</v>
      </c>
      <c r="B34" s="358"/>
      <c r="C34" s="358"/>
      <c r="D34" s="358"/>
      <c r="E34" s="358"/>
      <c r="F34" s="358"/>
      <c r="G34" s="358"/>
      <c r="H34" s="114" t="s">
        <v>105</v>
      </c>
      <c r="I34" s="106"/>
    </row>
    <row r="35" spans="1:9" ht="15" customHeight="1" thickBot="1">
      <c r="A35" s="108"/>
      <c r="B35" s="107"/>
      <c r="C35" s="107"/>
      <c r="D35" s="107"/>
      <c r="E35" s="107"/>
      <c r="F35" s="107"/>
      <c r="G35" s="115"/>
      <c r="H35" s="119"/>
      <c r="I35" s="106"/>
    </row>
    <row r="36" spans="1:9" ht="15" customHeight="1" thickBot="1">
      <c r="A36" s="108" t="s">
        <v>81</v>
      </c>
      <c r="B36" s="107"/>
      <c r="C36" s="107"/>
      <c r="D36" s="107"/>
      <c r="E36" s="107"/>
      <c r="F36" s="107"/>
      <c r="G36" s="107"/>
      <c r="H36" s="114" t="s">
        <v>105</v>
      </c>
      <c r="I36" s="106"/>
    </row>
    <row r="37" spans="1:9" ht="15" customHeight="1" thickBot="1">
      <c r="A37" s="108"/>
      <c r="B37" s="107"/>
      <c r="C37" s="107"/>
      <c r="D37" s="107"/>
      <c r="E37" s="107"/>
      <c r="F37" s="107"/>
      <c r="G37" s="107"/>
      <c r="H37" s="119"/>
      <c r="I37" s="106"/>
    </row>
    <row r="38" spans="1:9" ht="15" customHeight="1" thickBot="1">
      <c r="A38" s="108" t="s">
        <v>82</v>
      </c>
      <c r="B38" s="107"/>
      <c r="C38" s="107"/>
      <c r="D38" s="107"/>
      <c r="E38" s="107"/>
      <c r="F38" s="107"/>
      <c r="G38" s="107"/>
      <c r="H38" s="114" t="s">
        <v>113</v>
      </c>
      <c r="I38" s="106"/>
    </row>
    <row r="39" spans="1:9" ht="15" customHeight="1" thickBot="1">
      <c r="A39" s="108"/>
      <c r="B39" s="107"/>
      <c r="C39" s="107"/>
      <c r="D39" s="107"/>
      <c r="E39" s="107"/>
      <c r="F39" s="107"/>
      <c r="G39" s="107"/>
      <c r="H39" s="119"/>
      <c r="I39" s="106"/>
    </row>
    <row r="40" spans="1:9" ht="15" customHeight="1" thickBot="1">
      <c r="A40" s="335" t="s">
        <v>83</v>
      </c>
      <c r="B40" s="336"/>
      <c r="C40" s="336"/>
      <c r="D40" s="336"/>
      <c r="E40" s="336"/>
      <c r="F40" s="336"/>
      <c r="G40" s="107"/>
      <c r="H40" s="114" t="s">
        <v>113</v>
      </c>
      <c r="I40" s="106"/>
    </row>
    <row r="41" spans="1:9" ht="15" customHeight="1" thickBot="1">
      <c r="A41" s="335"/>
      <c r="B41" s="336"/>
      <c r="C41" s="336"/>
      <c r="D41" s="336"/>
      <c r="E41" s="336"/>
      <c r="F41" s="336"/>
      <c r="G41" s="107"/>
      <c r="H41" s="119"/>
      <c r="I41" s="106"/>
    </row>
    <row r="42" spans="1:9" ht="15" customHeight="1" thickBot="1">
      <c r="A42" s="108" t="s">
        <v>84</v>
      </c>
      <c r="B42" s="107"/>
      <c r="C42" s="107"/>
      <c r="D42" s="107"/>
      <c r="E42" s="107"/>
      <c r="F42" s="107"/>
      <c r="G42" s="107"/>
      <c r="H42" s="114" t="s">
        <v>113</v>
      </c>
      <c r="I42" s="106"/>
    </row>
    <row r="43" spans="1:9" ht="15" customHeight="1" thickBot="1">
      <c r="A43" s="108"/>
      <c r="B43" s="107"/>
      <c r="C43" s="107"/>
      <c r="D43" s="107"/>
      <c r="E43" s="107"/>
      <c r="F43" s="107"/>
      <c r="G43" s="107"/>
      <c r="H43" s="119"/>
      <c r="I43" s="106"/>
    </row>
    <row r="44" spans="1:9" ht="18.75" customHeight="1" thickBot="1">
      <c r="A44" s="335" t="s">
        <v>85</v>
      </c>
      <c r="B44" s="336"/>
      <c r="C44" s="336"/>
      <c r="D44" s="336"/>
      <c r="E44" s="336"/>
      <c r="F44" s="336"/>
      <c r="G44" s="336"/>
      <c r="H44" s="114" t="s">
        <v>113</v>
      </c>
      <c r="I44" s="106"/>
    </row>
    <row r="45" spans="1:9" ht="11.25" customHeight="1">
      <c r="A45" s="108" t="s">
        <v>86</v>
      </c>
      <c r="B45" s="107"/>
      <c r="C45" s="107"/>
      <c r="D45" s="107"/>
      <c r="E45" s="107"/>
      <c r="F45" s="107"/>
      <c r="G45" s="107"/>
      <c r="H45" s="155"/>
      <c r="I45" s="106"/>
    </row>
    <row r="46" spans="1:9" ht="6.75" customHeight="1">
      <c r="A46" s="108"/>
      <c r="B46" s="107"/>
      <c r="C46" s="107"/>
      <c r="D46" s="107"/>
      <c r="E46" s="107"/>
      <c r="F46" s="107"/>
      <c r="G46" s="107"/>
      <c r="H46" s="155"/>
      <c r="I46" s="106"/>
    </row>
    <row r="47" spans="1:9" ht="23.25" customHeight="1">
      <c r="A47" s="125" t="s">
        <v>87</v>
      </c>
      <c r="B47" s="126"/>
      <c r="C47" s="126"/>
      <c r="D47" s="126"/>
      <c r="E47" s="107"/>
      <c r="F47" s="126"/>
      <c r="G47" s="107"/>
      <c r="H47" s="107"/>
      <c r="I47" s="106"/>
    </row>
    <row r="48" spans="1:9" ht="15" customHeight="1">
      <c r="A48" s="337" t="s">
        <v>88</v>
      </c>
      <c r="B48" s="338"/>
      <c r="C48" s="338"/>
      <c r="D48" s="338"/>
      <c r="E48" s="107"/>
      <c r="F48" s="127" t="s">
        <v>89</v>
      </c>
      <c r="G48" s="107"/>
      <c r="H48" s="155"/>
      <c r="I48" s="106"/>
    </row>
    <row r="49" spans="1:9" ht="42" customHeight="1">
      <c r="A49" s="128" t="s">
        <v>90</v>
      </c>
      <c r="B49" s="123"/>
      <c r="C49" s="129"/>
      <c r="D49" s="129"/>
      <c r="E49" s="129"/>
      <c r="F49" s="155"/>
      <c r="G49" s="107"/>
      <c r="H49" s="155"/>
      <c r="I49" s="106"/>
    </row>
    <row r="50" spans="1:9" ht="15" customHeight="1">
      <c r="A50" s="130" t="s">
        <v>245</v>
      </c>
      <c r="B50" s="123"/>
      <c r="C50" s="123"/>
      <c r="D50" s="131"/>
      <c r="E50" s="131"/>
      <c r="F50" s="154"/>
      <c r="G50" s="107"/>
      <c r="H50" s="107"/>
      <c r="I50" s="106"/>
    </row>
    <row r="51" spans="1:9" ht="15" customHeight="1">
      <c r="A51" s="133" t="s">
        <v>91</v>
      </c>
      <c r="B51" s="123"/>
      <c r="C51" s="123"/>
      <c r="D51" s="131"/>
      <c r="E51" s="131"/>
      <c r="F51" s="154"/>
      <c r="G51" s="107"/>
      <c r="H51" s="107"/>
      <c r="I51" s="106"/>
    </row>
    <row r="52" spans="1:9" ht="15" customHeight="1" thickBot="1">
      <c r="A52" s="134"/>
      <c r="B52" s="110"/>
      <c r="C52" s="110"/>
      <c r="D52" s="135"/>
      <c r="E52" s="135"/>
      <c r="F52" s="135"/>
      <c r="G52" s="110"/>
      <c r="H52" s="110"/>
      <c r="I52" s="136"/>
    </row>
    <row r="53" spans="1:9" ht="15" customHeight="1">
      <c r="A53" s="339" t="s">
        <v>92</v>
      </c>
      <c r="B53" s="340"/>
      <c r="C53" s="340"/>
      <c r="D53" s="340"/>
      <c r="E53" s="340"/>
      <c r="F53" s="340"/>
      <c r="G53" s="340"/>
      <c r="H53" s="340"/>
      <c r="I53" s="341"/>
    </row>
    <row r="54" spans="1:9" ht="51" customHeight="1">
      <c r="A54" s="335" t="s">
        <v>114</v>
      </c>
      <c r="B54" s="336"/>
      <c r="C54" s="123"/>
      <c r="D54" s="137" t="s">
        <v>93</v>
      </c>
      <c r="E54" s="123"/>
      <c r="F54" s="131"/>
      <c r="G54" s="342" t="s">
        <v>94</v>
      </c>
      <c r="H54" s="343"/>
      <c r="I54" s="344"/>
    </row>
    <row r="55" spans="1:9" ht="27.75" customHeight="1">
      <c r="A55" s="108" t="s">
        <v>95</v>
      </c>
      <c r="B55" s="107"/>
      <c r="C55" s="107"/>
      <c r="D55" s="154"/>
      <c r="E55" s="154"/>
      <c r="F55" s="154"/>
      <c r="G55" s="107"/>
      <c r="H55" s="107"/>
      <c r="I55" s="106"/>
    </row>
    <row r="56" spans="1:9" ht="36.75" customHeight="1">
      <c r="A56" s="108" t="s">
        <v>96</v>
      </c>
      <c r="B56" s="107"/>
      <c r="C56" s="107" t="s">
        <v>97</v>
      </c>
      <c r="D56" s="131"/>
      <c r="E56" s="131"/>
      <c r="F56" s="131"/>
      <c r="G56" s="107"/>
      <c r="H56" s="107"/>
      <c r="I56" s="106"/>
    </row>
    <row r="57" spans="1:9" ht="73.5" customHeight="1" thickBot="1">
      <c r="A57" s="138"/>
      <c r="B57" s="110"/>
      <c r="C57" s="110"/>
      <c r="D57" s="135"/>
      <c r="E57" s="135"/>
      <c r="F57" s="135"/>
      <c r="G57" s="110"/>
      <c r="H57" s="110"/>
      <c r="I57" s="136"/>
    </row>
  </sheetData>
  <sheetProtection sheet="1" objects="1" scenarios="1"/>
  <mergeCells count="36">
    <mergeCell ref="A9:C9"/>
    <mergeCell ref="B1:F2"/>
    <mergeCell ref="G1:I4"/>
    <mergeCell ref="B3:F4"/>
    <mergeCell ref="B5:E5"/>
    <mergeCell ref="A8:E8"/>
    <mergeCell ref="B10:C10"/>
    <mergeCell ref="B11:C11"/>
    <mergeCell ref="G11:H11"/>
    <mergeCell ref="B12:C12"/>
    <mergeCell ref="G12:H12"/>
    <mergeCell ref="B13:C13"/>
    <mergeCell ref="G13:H13"/>
    <mergeCell ref="G14:H14"/>
    <mergeCell ref="B15:C15"/>
    <mergeCell ref="G15:H15"/>
    <mergeCell ref="B14:E14"/>
    <mergeCell ref="A40:F40"/>
    <mergeCell ref="B16:C16"/>
    <mergeCell ref="A17:I17"/>
    <mergeCell ref="A18:E18"/>
    <mergeCell ref="A19:E19"/>
    <mergeCell ref="A20:E20"/>
    <mergeCell ref="A21:C21"/>
    <mergeCell ref="F21:I21"/>
    <mergeCell ref="A22:F22"/>
    <mergeCell ref="A24:G24"/>
    <mergeCell ref="A26:G26"/>
    <mergeCell ref="G27:H27"/>
    <mergeCell ref="A34:G34"/>
    <mergeCell ref="A41:F41"/>
    <mergeCell ref="A44:G44"/>
    <mergeCell ref="A48:D48"/>
    <mergeCell ref="A53:I53"/>
    <mergeCell ref="A54:B54"/>
    <mergeCell ref="G54:I54"/>
  </mergeCells>
  <printOptions horizontalCentered="1" verticalCentered="1"/>
  <pageMargins left="0.39370078740157483" right="0" top="0.39370078740157483" bottom="0.39370078740157483" header="0.39370078740157483" footer="0.39370078740157483"/>
  <pageSetup scale="59" orientation="portrait" r:id="rId1"/>
  <headerFooter>
    <oddHeader>&amp;L&amp;"Arial,Normal"&amp;10Pagina: &amp;P de &amp;N</oddHeader>
  </headerFooter>
  <rowBreaks count="1" manualBreakCount="1">
    <brk id="52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2"/>
  <dimension ref="B2:O197"/>
  <sheetViews>
    <sheetView workbookViewId="0">
      <selection activeCell="K181" sqref="K181"/>
    </sheetView>
  </sheetViews>
  <sheetFormatPr baseColWidth="10" defaultRowHeight="15"/>
  <cols>
    <col min="2" max="2" width="11.85546875" bestFit="1" customWidth="1"/>
    <col min="3" max="3" width="18.140625" style="3" bestFit="1" customWidth="1"/>
    <col min="4" max="4" width="11" style="3" bestFit="1" customWidth="1"/>
    <col min="5" max="5" width="19.28515625" style="3" bestFit="1" customWidth="1"/>
    <col min="6" max="6" width="18.5703125" style="3" bestFit="1" customWidth="1"/>
    <col min="7" max="7" width="22" style="3" bestFit="1" customWidth="1"/>
    <col min="8" max="8" width="22" bestFit="1" customWidth="1"/>
    <col min="9" max="9" width="15.140625" style="1" bestFit="1" customWidth="1"/>
    <col min="10" max="10" width="15.140625" bestFit="1" customWidth="1"/>
    <col min="11" max="11" width="13.7109375" bestFit="1" customWidth="1"/>
    <col min="12" max="12" width="19.28515625" bestFit="1" customWidth="1"/>
    <col min="13" max="13" width="18.5703125" bestFit="1" customWidth="1"/>
  </cols>
  <sheetData>
    <row r="2" spans="2:14">
      <c r="B2" s="300" t="s">
        <v>43</v>
      </c>
      <c r="C2" s="301" t="s">
        <v>38</v>
      </c>
      <c r="D2" s="301" t="s">
        <v>39</v>
      </c>
      <c r="E2" s="301" t="s">
        <v>40</v>
      </c>
      <c r="F2" s="301" t="s">
        <v>41</v>
      </c>
      <c r="G2" s="301" t="s">
        <v>42</v>
      </c>
      <c r="I2" s="307" t="s">
        <v>43</v>
      </c>
      <c r="J2" s="308" t="s">
        <v>38</v>
      </c>
      <c r="K2" s="308" t="s">
        <v>39</v>
      </c>
      <c r="L2" s="308" t="s">
        <v>40</v>
      </c>
      <c r="M2" s="308" t="s">
        <v>41</v>
      </c>
      <c r="N2" s="308" t="s">
        <v>42</v>
      </c>
    </row>
    <row r="3" spans="2:14">
      <c r="B3" s="300"/>
      <c r="C3" s="301" t="s">
        <v>58</v>
      </c>
      <c r="D3" s="301">
        <v>30155702</v>
      </c>
      <c r="E3" s="301">
        <v>6300117005</v>
      </c>
      <c r="F3" s="301">
        <v>4600179184</v>
      </c>
      <c r="G3" s="301"/>
    </row>
    <row r="4" spans="2:14">
      <c r="B4" s="300"/>
      <c r="C4" s="301"/>
      <c r="D4" s="301"/>
      <c r="E4" s="301"/>
      <c r="F4" s="301"/>
      <c r="G4" s="301"/>
    </row>
    <row r="5" spans="2:14">
      <c r="B5" s="300"/>
      <c r="C5" s="301" t="s">
        <v>146</v>
      </c>
      <c r="D5" s="301">
        <v>30156469</v>
      </c>
      <c r="E5" s="301">
        <v>6300117527</v>
      </c>
      <c r="F5" s="301"/>
      <c r="G5" s="301"/>
    </row>
    <row r="6" spans="2:14">
      <c r="B6" s="300"/>
      <c r="C6" s="301"/>
      <c r="D6" s="301"/>
      <c r="E6" s="301"/>
      <c r="F6" s="301"/>
      <c r="G6" s="301"/>
    </row>
    <row r="7" spans="2:14">
      <c r="B7" s="300"/>
      <c r="C7" s="301" t="s">
        <v>166</v>
      </c>
      <c r="D7" s="301">
        <v>30157030</v>
      </c>
      <c r="E7" s="301">
        <v>6300118070</v>
      </c>
      <c r="F7" s="301">
        <v>4600181890</v>
      </c>
      <c r="G7" s="301"/>
    </row>
    <row r="8" spans="2:14">
      <c r="B8" s="300"/>
      <c r="C8" s="301"/>
      <c r="D8" s="301"/>
      <c r="E8" s="301"/>
      <c r="F8" s="301"/>
      <c r="G8" s="301"/>
    </row>
    <row r="9" spans="2:14">
      <c r="B9" s="300"/>
      <c r="C9" s="301" t="s">
        <v>60</v>
      </c>
      <c r="D9" s="301">
        <v>30157272</v>
      </c>
      <c r="E9" s="301">
        <v>6300118210</v>
      </c>
      <c r="F9" s="301">
        <v>4600182271</v>
      </c>
      <c r="G9" s="301"/>
    </row>
    <row r="10" spans="2:14">
      <c r="B10" s="300"/>
      <c r="C10" s="301"/>
      <c r="D10" s="301"/>
      <c r="E10" s="301"/>
      <c r="F10" s="301"/>
      <c r="G10" s="301"/>
    </row>
    <row r="11" spans="2:14">
      <c r="B11" s="300"/>
      <c r="C11" s="301" t="s">
        <v>167</v>
      </c>
      <c r="D11" s="301">
        <v>30157277</v>
      </c>
      <c r="E11" s="301">
        <v>4200247834</v>
      </c>
      <c r="F11" s="301"/>
      <c r="G11" s="301"/>
      <c r="J11" s="1"/>
    </row>
    <row r="12" spans="2:14">
      <c r="B12" s="300"/>
      <c r="C12" s="301"/>
      <c r="D12" s="301"/>
      <c r="E12" s="301"/>
      <c r="F12" s="301"/>
      <c r="G12" s="301"/>
      <c r="J12" s="1"/>
    </row>
    <row r="13" spans="2:14">
      <c r="B13" s="300"/>
      <c r="C13" s="301" t="s">
        <v>119</v>
      </c>
      <c r="D13" s="301">
        <v>30157279</v>
      </c>
      <c r="E13" s="301">
        <v>6300118219</v>
      </c>
      <c r="F13" s="301">
        <v>4600182281</v>
      </c>
      <c r="G13" s="301"/>
      <c r="J13" s="1"/>
    </row>
    <row r="14" spans="2:14">
      <c r="B14" s="300"/>
      <c r="C14" s="301"/>
      <c r="D14" s="301"/>
      <c r="E14" s="301"/>
      <c r="F14" s="301"/>
      <c r="G14" s="301"/>
      <c r="J14" s="1"/>
    </row>
    <row r="15" spans="2:14">
      <c r="B15" s="300"/>
      <c r="C15" s="301" t="s">
        <v>168</v>
      </c>
      <c r="D15" s="301">
        <v>30157290</v>
      </c>
      <c r="E15" s="301">
        <v>6300118221</v>
      </c>
      <c r="F15" s="301">
        <v>4600182282</v>
      </c>
      <c r="G15" s="301"/>
      <c r="J15" s="1"/>
    </row>
    <row r="16" spans="2:14">
      <c r="B16" s="300"/>
      <c r="C16" s="301"/>
      <c r="D16" s="301"/>
      <c r="E16" s="301"/>
      <c r="F16" s="301"/>
      <c r="G16" s="301"/>
      <c r="J16" s="1"/>
    </row>
    <row r="17" spans="2:10">
      <c r="B17" s="300"/>
      <c r="C17" s="301">
        <v>67840</v>
      </c>
      <c r="D17" s="301">
        <v>30157561</v>
      </c>
      <c r="E17" s="301">
        <v>6300118451</v>
      </c>
      <c r="F17" s="301">
        <v>4600182741</v>
      </c>
      <c r="G17" s="301"/>
      <c r="J17" s="1"/>
    </row>
    <row r="18" spans="2:10">
      <c r="B18" s="300"/>
      <c r="C18" s="301"/>
      <c r="D18" s="301"/>
      <c r="E18" s="301"/>
      <c r="F18" s="301"/>
      <c r="G18" s="301"/>
      <c r="J18" s="1"/>
    </row>
    <row r="19" spans="2:10">
      <c r="B19" s="300"/>
      <c r="C19" s="301" t="s">
        <v>169</v>
      </c>
      <c r="D19" s="301">
        <v>30157562</v>
      </c>
      <c r="E19" s="301">
        <v>6300118452</v>
      </c>
      <c r="F19" s="301"/>
      <c r="G19" s="301"/>
    </row>
    <row r="20" spans="2:10">
      <c r="B20" s="300"/>
      <c r="C20" s="301"/>
      <c r="D20" s="301"/>
      <c r="E20" s="301"/>
      <c r="F20" s="301"/>
      <c r="G20" s="301"/>
      <c r="H20" s="5"/>
    </row>
    <row r="21" spans="2:10">
      <c r="B21" s="300"/>
      <c r="C21" s="301" t="s">
        <v>170</v>
      </c>
      <c r="D21" s="301">
        <v>30157591</v>
      </c>
      <c r="E21" s="301">
        <v>6300118479</v>
      </c>
      <c r="F21" s="301">
        <v>4600182802</v>
      </c>
      <c r="G21" s="301"/>
    </row>
    <row r="22" spans="2:10">
      <c r="B22" s="300"/>
      <c r="C22" s="301"/>
      <c r="D22" s="301"/>
      <c r="E22" s="301"/>
      <c r="F22" s="302"/>
      <c r="G22" s="301"/>
      <c r="H22" s="5"/>
    </row>
    <row r="23" spans="2:10">
      <c r="B23" s="300"/>
      <c r="C23" s="301" t="s">
        <v>171</v>
      </c>
      <c r="D23" s="301"/>
      <c r="E23" s="301">
        <v>6300118515</v>
      </c>
      <c r="F23" s="301">
        <v>4600182912</v>
      </c>
      <c r="G23" s="301"/>
    </row>
    <row r="24" spans="2:10">
      <c r="B24" s="300"/>
      <c r="C24" s="301"/>
      <c r="D24" s="301"/>
      <c r="E24" s="301"/>
      <c r="F24" s="302"/>
      <c r="G24" s="301"/>
    </row>
    <row r="25" spans="2:10">
      <c r="B25" s="300"/>
      <c r="C25" s="301" t="s">
        <v>172</v>
      </c>
      <c r="D25" s="301">
        <v>30157670</v>
      </c>
      <c r="E25" s="301">
        <v>6300118526</v>
      </c>
      <c r="F25" s="301">
        <v>4600182937</v>
      </c>
      <c r="G25" s="301"/>
      <c r="J25" s="5"/>
    </row>
    <row r="26" spans="2:10">
      <c r="B26" s="300"/>
      <c r="C26" s="301"/>
      <c r="D26" s="301"/>
      <c r="E26" s="301"/>
      <c r="F26" s="301"/>
      <c r="G26" s="301"/>
    </row>
    <row r="27" spans="2:10">
      <c r="B27" s="300"/>
      <c r="C27" s="301">
        <v>65567</v>
      </c>
      <c r="D27" s="301">
        <v>30157715</v>
      </c>
      <c r="E27" s="301">
        <v>6300118578</v>
      </c>
      <c r="F27" s="303">
        <v>4600183059</v>
      </c>
      <c r="G27" s="301"/>
      <c r="J27" s="5"/>
    </row>
    <row r="28" spans="2:10">
      <c r="B28" s="300"/>
      <c r="C28" s="301"/>
      <c r="D28" s="301"/>
      <c r="E28" s="301"/>
      <c r="F28" s="302"/>
      <c r="G28" s="301"/>
    </row>
    <row r="29" spans="2:10">
      <c r="B29" s="300"/>
      <c r="C29" s="301" t="s">
        <v>178</v>
      </c>
      <c r="D29" s="301">
        <v>30157737</v>
      </c>
      <c r="E29" s="301">
        <v>6300118582</v>
      </c>
      <c r="F29" s="301"/>
      <c r="G29" s="301"/>
    </row>
    <row r="30" spans="2:10">
      <c r="B30" s="300"/>
      <c r="C30" s="301"/>
      <c r="D30" s="301"/>
      <c r="E30" s="301"/>
      <c r="F30" s="301"/>
      <c r="G30" s="301"/>
    </row>
    <row r="31" spans="2:10">
      <c r="B31" s="300"/>
      <c r="C31" s="301">
        <v>66340</v>
      </c>
      <c r="D31" s="301">
        <v>30157740</v>
      </c>
      <c r="E31" s="301">
        <v>6300118585</v>
      </c>
      <c r="F31" s="301">
        <v>4600183066</v>
      </c>
      <c r="G31" s="301"/>
    </row>
    <row r="32" spans="2:10">
      <c r="B32" s="300"/>
      <c r="C32" s="301"/>
      <c r="D32" s="301"/>
      <c r="E32" s="301"/>
      <c r="F32" s="301"/>
      <c r="G32" s="301"/>
    </row>
    <row r="33" spans="2:13">
      <c r="B33" s="300"/>
      <c r="C33" s="301" t="s">
        <v>185</v>
      </c>
      <c r="D33" s="301">
        <v>30158204</v>
      </c>
      <c r="E33" s="301">
        <v>6300119016</v>
      </c>
      <c r="F33" s="301">
        <v>4600183991</v>
      </c>
      <c r="G33" s="301"/>
    </row>
    <row r="34" spans="2:13">
      <c r="B34" s="300"/>
      <c r="C34" s="301"/>
      <c r="D34" s="301"/>
      <c r="E34" s="301"/>
      <c r="F34" s="301"/>
      <c r="G34" s="301"/>
      <c r="K34">
        <v>100</v>
      </c>
    </row>
    <row r="35" spans="2:13">
      <c r="B35" s="300"/>
      <c r="C35" s="301" t="s">
        <v>186</v>
      </c>
      <c r="D35" s="301">
        <v>30158231</v>
      </c>
      <c r="E35" s="301">
        <v>34340668</v>
      </c>
      <c r="F35" s="301">
        <v>4600183994</v>
      </c>
      <c r="G35" s="301"/>
      <c r="K35">
        <v>1000</v>
      </c>
    </row>
    <row r="36" spans="2:13">
      <c r="B36" s="300"/>
      <c r="C36" s="301"/>
      <c r="D36" s="301"/>
      <c r="E36" s="301"/>
      <c r="F36" s="301"/>
      <c r="G36" s="301"/>
      <c r="K36">
        <v>1000</v>
      </c>
    </row>
    <row r="37" spans="2:13">
      <c r="B37" s="300"/>
      <c r="C37" s="301" t="s">
        <v>182</v>
      </c>
      <c r="D37" s="301">
        <v>30158232</v>
      </c>
      <c r="E37" s="301">
        <v>6300119019</v>
      </c>
      <c r="F37" s="301"/>
      <c r="G37" s="301"/>
      <c r="K37">
        <v>1000</v>
      </c>
    </row>
    <row r="38" spans="2:13">
      <c r="B38" s="300"/>
      <c r="C38" s="301"/>
      <c r="D38" s="301"/>
      <c r="E38" s="301"/>
      <c r="F38" s="301"/>
      <c r="G38" s="301"/>
      <c r="K38">
        <v>1000</v>
      </c>
    </row>
    <row r="39" spans="2:13">
      <c r="B39" s="300"/>
      <c r="C39" s="301" t="s">
        <v>187</v>
      </c>
      <c r="D39" s="301">
        <v>30158233</v>
      </c>
      <c r="E39" s="301">
        <v>6300119020</v>
      </c>
      <c r="F39" s="301">
        <v>4600183997</v>
      </c>
      <c r="G39" s="301"/>
      <c r="K39">
        <v>1000</v>
      </c>
    </row>
    <row r="40" spans="2:13">
      <c r="B40" s="300"/>
      <c r="C40" s="301"/>
      <c r="D40" s="301"/>
      <c r="E40" s="301"/>
      <c r="F40" s="301"/>
      <c r="G40" s="301"/>
      <c r="K40">
        <v>1000</v>
      </c>
    </row>
    <row r="41" spans="2:13">
      <c r="B41" s="300"/>
      <c r="C41" s="301">
        <v>69804</v>
      </c>
      <c r="D41" s="301">
        <v>30158234</v>
      </c>
      <c r="E41" s="301">
        <v>6300119024</v>
      </c>
      <c r="F41" s="301">
        <v>4600184013</v>
      </c>
      <c r="G41" s="301"/>
      <c r="H41" s="3"/>
      <c r="K41">
        <v>1000</v>
      </c>
    </row>
    <row r="42" spans="2:13">
      <c r="B42" s="300"/>
      <c r="C42" s="301"/>
      <c r="D42" s="301"/>
      <c r="E42" s="301"/>
      <c r="F42" s="301"/>
      <c r="G42" s="301"/>
      <c r="K42">
        <v>1000</v>
      </c>
    </row>
    <row r="43" spans="2:13">
      <c r="B43" s="300"/>
      <c r="C43" s="301" t="s">
        <v>188</v>
      </c>
      <c r="D43" s="301">
        <v>30158236</v>
      </c>
      <c r="E43" s="301">
        <v>6300119022</v>
      </c>
      <c r="F43" s="301">
        <v>4600184008</v>
      </c>
      <c r="G43" s="301"/>
      <c r="K43">
        <v>1000</v>
      </c>
    </row>
    <row r="44" spans="2:13">
      <c r="B44" s="300"/>
      <c r="C44" s="301"/>
      <c r="D44" s="301"/>
      <c r="E44" s="301"/>
      <c r="F44" s="301"/>
      <c r="G44" s="301"/>
      <c r="K44">
        <v>1000</v>
      </c>
      <c r="L44" s="1"/>
      <c r="M44" s="1"/>
    </row>
    <row r="45" spans="2:13">
      <c r="B45" s="300"/>
      <c r="C45" s="301"/>
      <c r="D45" s="301"/>
      <c r="E45" s="301">
        <v>6300119031</v>
      </c>
      <c r="F45" s="301">
        <v>4600184029</v>
      </c>
      <c r="G45" s="301"/>
      <c r="K45">
        <v>1000</v>
      </c>
      <c r="L45" s="1"/>
      <c r="M45" s="1"/>
    </row>
    <row r="46" spans="2:13">
      <c r="B46" s="300"/>
      <c r="C46" s="301"/>
      <c r="D46" s="301"/>
      <c r="E46" s="301"/>
      <c r="F46" s="301"/>
      <c r="G46" s="301"/>
      <c r="K46">
        <v>1000</v>
      </c>
      <c r="L46" s="1"/>
      <c r="M46" s="1"/>
    </row>
    <row r="47" spans="2:13">
      <c r="B47" s="300"/>
      <c r="C47" s="301">
        <v>69809</v>
      </c>
      <c r="D47" s="301"/>
      <c r="E47" s="301">
        <v>6300119069</v>
      </c>
      <c r="F47" s="301">
        <v>4600184118</v>
      </c>
      <c r="G47" s="301"/>
      <c r="K47">
        <v>1000</v>
      </c>
      <c r="L47" s="1"/>
      <c r="M47" s="1"/>
    </row>
    <row r="48" spans="2:13">
      <c r="B48" s="300"/>
      <c r="C48" s="301"/>
      <c r="D48" s="301"/>
      <c r="E48" s="301"/>
      <c r="F48" s="301"/>
      <c r="G48" s="301"/>
      <c r="K48">
        <v>1000</v>
      </c>
      <c r="L48" s="1"/>
      <c r="M48" s="1"/>
    </row>
    <row r="49" spans="2:13">
      <c r="B49" s="300"/>
      <c r="C49" s="301">
        <v>69806</v>
      </c>
      <c r="D49" s="301">
        <v>30158285</v>
      </c>
      <c r="E49" s="301">
        <v>6300119073</v>
      </c>
      <c r="F49" s="301"/>
      <c r="G49" s="301"/>
      <c r="K49">
        <v>1000</v>
      </c>
      <c r="L49" s="1"/>
      <c r="M49" s="1"/>
    </row>
    <row r="50" spans="2:13">
      <c r="B50" s="300"/>
      <c r="C50" s="301"/>
      <c r="D50" s="301"/>
      <c r="E50" s="301"/>
      <c r="F50" s="301"/>
      <c r="G50" s="301"/>
      <c r="K50">
        <v>1000</v>
      </c>
      <c r="L50" s="1"/>
      <c r="M50" s="1"/>
    </row>
    <row r="51" spans="2:13">
      <c r="B51" s="300"/>
      <c r="C51" s="301">
        <v>69801</v>
      </c>
      <c r="D51" s="301"/>
      <c r="E51" s="301">
        <v>6300119119</v>
      </c>
      <c r="F51" s="301">
        <v>4200251521</v>
      </c>
      <c r="G51" s="301"/>
      <c r="K51">
        <v>1000</v>
      </c>
      <c r="L51" s="1"/>
      <c r="M51" s="1"/>
    </row>
    <row r="52" spans="2:13">
      <c r="B52" s="300"/>
      <c r="C52" s="301"/>
      <c r="D52" s="301"/>
      <c r="E52" s="301"/>
      <c r="F52" s="301"/>
      <c r="G52" s="301"/>
      <c r="K52">
        <v>1000</v>
      </c>
    </row>
    <row r="53" spans="2:13">
      <c r="B53" s="300"/>
      <c r="C53" s="301">
        <v>69805</v>
      </c>
      <c r="D53" s="301">
        <v>30158298</v>
      </c>
      <c r="E53" s="301">
        <v>6300119122</v>
      </c>
      <c r="F53" s="301">
        <v>4600184240</v>
      </c>
      <c r="G53" s="301"/>
      <c r="K53">
        <v>1000</v>
      </c>
    </row>
    <row r="54" spans="2:13">
      <c r="B54" s="300"/>
      <c r="C54" s="301"/>
      <c r="D54" s="301"/>
      <c r="E54" s="301"/>
      <c r="F54" s="301"/>
      <c r="G54" s="301"/>
      <c r="K54">
        <v>1000</v>
      </c>
    </row>
    <row r="55" spans="2:13">
      <c r="B55" s="300"/>
      <c r="C55" s="301">
        <v>69811</v>
      </c>
      <c r="D55" s="301">
        <v>30158321</v>
      </c>
      <c r="E55" s="301">
        <v>6300119125</v>
      </c>
      <c r="F55" s="301">
        <v>4600184244</v>
      </c>
      <c r="G55" s="301"/>
      <c r="K55">
        <v>1000</v>
      </c>
    </row>
    <row r="56" spans="2:13">
      <c r="B56" s="300"/>
      <c r="C56" s="301"/>
      <c r="D56" s="301"/>
      <c r="E56" s="301"/>
      <c r="F56" s="301"/>
      <c r="G56" s="301"/>
      <c r="K56">
        <v>1000</v>
      </c>
    </row>
    <row r="57" spans="2:13">
      <c r="B57" s="300"/>
      <c r="C57" s="301" t="s">
        <v>179</v>
      </c>
      <c r="D57" s="301">
        <v>30158322</v>
      </c>
      <c r="E57" s="301">
        <v>6300119128</v>
      </c>
      <c r="F57" s="301">
        <v>4200251536</v>
      </c>
      <c r="G57" s="301"/>
      <c r="K57">
        <v>1000</v>
      </c>
    </row>
    <row r="58" spans="2:13">
      <c r="B58" s="300"/>
      <c r="C58" s="301"/>
      <c r="D58" s="301"/>
      <c r="E58" s="301"/>
      <c r="F58" s="301"/>
      <c r="G58" s="301"/>
      <c r="K58">
        <v>1000</v>
      </c>
    </row>
    <row r="59" spans="2:13">
      <c r="B59" s="300"/>
      <c r="C59" s="301" t="s">
        <v>204</v>
      </c>
      <c r="D59" s="301">
        <v>30158528</v>
      </c>
      <c r="E59" s="301">
        <v>6300119348</v>
      </c>
      <c r="F59" s="301">
        <v>4600184679</v>
      </c>
      <c r="G59" s="301"/>
      <c r="K59">
        <v>1000</v>
      </c>
    </row>
    <row r="60" spans="2:13">
      <c r="B60" s="300"/>
      <c r="C60" s="301"/>
      <c r="D60" s="301"/>
      <c r="E60" s="301"/>
      <c r="F60" s="301"/>
      <c r="G60" s="301"/>
      <c r="K60">
        <v>1000</v>
      </c>
    </row>
    <row r="61" spans="2:13">
      <c r="B61" s="300"/>
      <c r="C61" s="301" t="s">
        <v>189</v>
      </c>
      <c r="D61" s="301">
        <v>30158655</v>
      </c>
      <c r="E61" s="301">
        <v>6300119463</v>
      </c>
      <c r="F61" s="301">
        <v>4600184920</v>
      </c>
      <c r="G61" s="301"/>
      <c r="K61">
        <v>1000</v>
      </c>
    </row>
    <row r="62" spans="2:13">
      <c r="B62" s="300"/>
      <c r="C62" s="301"/>
      <c r="D62" s="301"/>
      <c r="E62" s="301"/>
      <c r="F62" s="301"/>
      <c r="G62" s="301"/>
      <c r="K62">
        <v>1000</v>
      </c>
    </row>
    <row r="63" spans="2:13">
      <c r="B63" s="300"/>
      <c r="C63" s="301" t="s">
        <v>206</v>
      </c>
      <c r="D63" s="301">
        <v>30158656</v>
      </c>
      <c r="E63" s="301">
        <v>6300119466</v>
      </c>
      <c r="F63" s="301">
        <v>4600184929</v>
      </c>
      <c r="G63" s="301"/>
    </row>
    <row r="64" spans="2:13">
      <c r="B64" s="300"/>
      <c r="C64" s="301"/>
      <c r="D64" s="301"/>
      <c r="E64" s="301"/>
      <c r="F64" s="301"/>
      <c r="G64" s="301"/>
    </row>
    <row r="65" spans="2:15">
      <c r="B65" s="300"/>
      <c r="C65" s="301" t="s">
        <v>207</v>
      </c>
      <c r="D65" s="301">
        <v>30158657</v>
      </c>
      <c r="E65" s="301">
        <v>6300119471</v>
      </c>
      <c r="F65" s="301"/>
      <c r="G65" s="301"/>
      <c r="L65" s="281"/>
      <c r="M65" s="281"/>
      <c r="N65" s="282"/>
    </row>
    <row r="66" spans="2:15">
      <c r="B66" s="300"/>
      <c r="C66" s="301"/>
      <c r="D66" s="301"/>
      <c r="E66" s="301"/>
      <c r="F66" s="301"/>
      <c r="G66" s="301"/>
    </row>
    <row r="67" spans="2:15">
      <c r="B67" s="300" t="s">
        <v>209</v>
      </c>
      <c r="C67" s="301" t="s">
        <v>208</v>
      </c>
      <c r="D67" s="301">
        <v>30158811</v>
      </c>
      <c r="E67" s="301">
        <v>6300119536</v>
      </c>
      <c r="F67" s="301"/>
      <c r="G67" s="301"/>
    </row>
    <row r="68" spans="2:15">
      <c r="B68" s="300"/>
      <c r="C68" s="301"/>
      <c r="D68" s="301"/>
      <c r="E68" s="301"/>
      <c r="F68" s="301"/>
      <c r="G68" s="301"/>
    </row>
    <row r="69" spans="2:15">
      <c r="B69" s="300"/>
      <c r="C69" s="301" t="s">
        <v>210</v>
      </c>
      <c r="D69" s="301">
        <v>30158793</v>
      </c>
      <c r="E69" s="301">
        <v>6300119722</v>
      </c>
      <c r="F69" s="301">
        <v>4600185611</v>
      </c>
      <c r="G69" s="301">
        <v>4300170165</v>
      </c>
      <c r="H69" s="3">
        <v>4300170169</v>
      </c>
    </row>
    <row r="70" spans="2:15">
      <c r="B70" s="300"/>
      <c r="C70" s="301"/>
      <c r="D70" s="301"/>
      <c r="E70" s="301"/>
      <c r="F70" s="301"/>
      <c r="G70" s="301"/>
      <c r="M70" s="281"/>
      <c r="O70" s="281"/>
    </row>
    <row r="71" spans="2:15">
      <c r="B71" s="300"/>
      <c r="C71" s="301" t="s">
        <v>196</v>
      </c>
      <c r="D71" s="301">
        <v>30158851</v>
      </c>
      <c r="E71" s="301">
        <v>6300119593</v>
      </c>
      <c r="F71" s="301">
        <v>4600185266</v>
      </c>
      <c r="G71" s="301"/>
      <c r="M71" s="281"/>
      <c r="O71" s="282"/>
    </row>
    <row r="72" spans="2:15">
      <c r="B72" s="300"/>
      <c r="C72" s="301"/>
      <c r="D72" s="301"/>
      <c r="E72" s="301"/>
      <c r="F72" s="301"/>
      <c r="G72" s="301"/>
      <c r="O72" s="282"/>
    </row>
    <row r="73" spans="2:15">
      <c r="B73" s="300"/>
      <c r="C73" s="301"/>
      <c r="D73" s="301"/>
      <c r="E73" s="301">
        <v>6300119595</v>
      </c>
      <c r="F73" s="301">
        <v>4600185270</v>
      </c>
      <c r="G73" s="301"/>
    </row>
    <row r="74" spans="2:15">
      <c r="B74" s="300"/>
      <c r="C74" s="301"/>
      <c r="D74" s="301"/>
      <c r="E74" s="301"/>
      <c r="F74" s="301"/>
      <c r="G74" s="301"/>
    </row>
    <row r="75" spans="2:15">
      <c r="B75" s="300"/>
      <c r="C75" s="301" t="s">
        <v>211</v>
      </c>
      <c r="D75" s="301">
        <v>30159007</v>
      </c>
      <c r="E75" s="301">
        <v>6300119752</v>
      </c>
      <c r="F75" s="301">
        <v>4600185675</v>
      </c>
      <c r="G75" s="301"/>
    </row>
    <row r="76" spans="2:15">
      <c r="B76" s="300"/>
      <c r="C76" s="301"/>
      <c r="D76" s="301"/>
      <c r="E76" s="301"/>
      <c r="F76" s="301"/>
      <c r="G76" s="302"/>
    </row>
    <row r="77" spans="2:15">
      <c r="B77" s="300"/>
      <c r="C77" s="301" t="s">
        <v>190</v>
      </c>
      <c r="D77" s="301">
        <v>30159290</v>
      </c>
      <c r="E77" s="301">
        <v>6300119948</v>
      </c>
      <c r="F77" s="301">
        <v>4600186188</v>
      </c>
      <c r="G77" s="304"/>
    </row>
    <row r="78" spans="2:15">
      <c r="B78" s="300"/>
      <c r="C78" s="301"/>
      <c r="D78" s="301"/>
      <c r="E78" s="301"/>
      <c r="F78" s="301"/>
      <c r="G78" s="302"/>
    </row>
    <row r="79" spans="2:15">
      <c r="B79" s="300"/>
      <c r="C79" s="301"/>
      <c r="D79" s="301"/>
      <c r="E79" s="301">
        <v>6300119965</v>
      </c>
      <c r="F79" s="301"/>
      <c r="G79" s="304"/>
    </row>
    <row r="80" spans="2:15">
      <c r="B80" s="300"/>
      <c r="C80" s="301"/>
      <c r="D80" s="301"/>
      <c r="E80" s="301">
        <v>6300119966</v>
      </c>
      <c r="F80" s="301"/>
      <c r="G80" s="305">
        <v>4200254953</v>
      </c>
      <c r="J80" s="1"/>
    </row>
    <row r="81" spans="2:10">
      <c r="B81" s="300"/>
      <c r="C81" s="301" t="s">
        <v>193</v>
      </c>
      <c r="D81" s="301">
        <v>30159313</v>
      </c>
      <c r="E81" s="301">
        <v>6300120004</v>
      </c>
      <c r="F81" s="301"/>
      <c r="G81" s="305"/>
      <c r="J81" s="1"/>
    </row>
    <row r="82" spans="2:10">
      <c r="B82" s="300"/>
      <c r="C82" s="301"/>
      <c r="D82" s="301"/>
      <c r="E82" s="301"/>
      <c r="F82" s="301"/>
      <c r="G82" s="301"/>
      <c r="J82" s="1"/>
    </row>
    <row r="83" spans="2:10">
      <c r="B83" s="300"/>
      <c r="C83" s="301" t="s">
        <v>218</v>
      </c>
      <c r="D83" s="301">
        <v>30159403</v>
      </c>
      <c r="E83" s="301">
        <v>6300120050</v>
      </c>
      <c r="F83" s="301">
        <v>4600186408</v>
      </c>
      <c r="G83" s="301"/>
      <c r="J83" s="1"/>
    </row>
    <row r="84" spans="2:10">
      <c r="B84" s="300"/>
      <c r="C84" s="301"/>
      <c r="D84" s="301"/>
      <c r="E84" s="301"/>
      <c r="F84" s="301"/>
      <c r="G84" s="301"/>
      <c r="J84" s="1"/>
    </row>
    <row r="85" spans="2:10">
      <c r="B85" s="300"/>
      <c r="C85" s="301" t="s">
        <v>229</v>
      </c>
      <c r="D85" s="301">
        <v>30160119</v>
      </c>
      <c r="E85" s="301">
        <v>6300120735</v>
      </c>
      <c r="F85" s="301">
        <v>4600187991</v>
      </c>
      <c r="G85" s="301"/>
      <c r="J85" s="1"/>
    </row>
    <row r="86" spans="2:10">
      <c r="B86" s="300"/>
      <c r="C86" s="301"/>
      <c r="D86" s="301"/>
      <c r="E86" s="301"/>
      <c r="F86" s="301"/>
      <c r="G86" s="301"/>
      <c r="J86" s="1"/>
    </row>
    <row r="87" spans="2:10">
      <c r="B87" s="300"/>
      <c r="C87" s="301" t="s">
        <v>231</v>
      </c>
      <c r="D87" s="301">
        <v>30160240</v>
      </c>
      <c r="E87" s="301">
        <v>6300120848</v>
      </c>
      <c r="F87" s="301">
        <v>4300171427</v>
      </c>
      <c r="G87" s="301"/>
      <c r="J87" s="1"/>
    </row>
    <row r="88" spans="2:10">
      <c r="B88" s="300"/>
      <c r="C88" s="301"/>
      <c r="D88" s="301"/>
      <c r="E88" s="301"/>
      <c r="F88" s="301"/>
      <c r="G88" s="301"/>
      <c r="J88" s="1"/>
    </row>
    <row r="89" spans="2:10">
      <c r="B89" s="300"/>
      <c r="C89" s="301" t="s">
        <v>208</v>
      </c>
      <c r="D89" s="301">
        <v>30160211</v>
      </c>
      <c r="E89" s="301">
        <v>6300120851</v>
      </c>
      <c r="F89" s="301">
        <v>4600188235</v>
      </c>
      <c r="G89" s="301"/>
      <c r="J89" s="1"/>
    </row>
    <row r="90" spans="2:10">
      <c r="B90" s="300"/>
      <c r="C90" s="301"/>
      <c r="D90" s="301"/>
      <c r="E90" s="301"/>
      <c r="F90" s="301"/>
      <c r="G90" s="301"/>
      <c r="J90" s="1"/>
    </row>
    <row r="91" spans="2:10">
      <c r="B91" s="300"/>
      <c r="C91" s="301"/>
      <c r="D91" s="301">
        <v>30160229</v>
      </c>
      <c r="E91" s="301">
        <v>6300120852</v>
      </c>
      <c r="F91" s="301">
        <v>4200259443</v>
      </c>
      <c r="G91" s="301"/>
      <c r="J91" s="1"/>
    </row>
    <row r="92" spans="2:10">
      <c r="B92" s="300"/>
      <c r="C92" s="301"/>
      <c r="D92" s="301"/>
      <c r="E92" s="301"/>
      <c r="F92" s="301"/>
      <c r="G92" s="301"/>
      <c r="J92" s="1"/>
    </row>
    <row r="93" spans="2:10">
      <c r="B93" s="300"/>
      <c r="C93" s="301" t="s">
        <v>232</v>
      </c>
      <c r="D93" s="301">
        <v>30160250</v>
      </c>
      <c r="E93" s="301">
        <v>6300120854</v>
      </c>
      <c r="F93" s="301">
        <v>4600188238</v>
      </c>
      <c r="G93" s="301"/>
    </row>
    <row r="94" spans="2:10">
      <c r="B94" s="300"/>
      <c r="C94" s="301"/>
      <c r="D94" s="301"/>
      <c r="E94" s="301"/>
      <c r="F94" s="301"/>
      <c r="G94" s="301"/>
    </row>
    <row r="95" spans="2:10">
      <c r="B95" s="300"/>
      <c r="C95" s="301" t="s">
        <v>233</v>
      </c>
      <c r="D95" s="301">
        <v>30160251</v>
      </c>
      <c r="E95" s="301">
        <v>6300120855</v>
      </c>
      <c r="F95" s="301">
        <v>4600188239</v>
      </c>
      <c r="G95" s="301"/>
    </row>
    <row r="96" spans="2:10">
      <c r="B96" s="300"/>
      <c r="C96" s="301"/>
      <c r="D96" s="301"/>
      <c r="E96" s="301"/>
      <c r="F96" s="301"/>
      <c r="G96" s="301"/>
    </row>
    <row r="97" spans="2:13">
      <c r="B97" s="300"/>
      <c r="C97" s="301" t="s">
        <v>244</v>
      </c>
      <c r="D97" s="301">
        <v>30160270</v>
      </c>
      <c r="E97" s="301">
        <v>6300120860</v>
      </c>
      <c r="F97" s="301">
        <v>4600188245</v>
      </c>
      <c r="G97" s="301"/>
    </row>
    <row r="98" spans="2:13">
      <c r="B98" s="300"/>
      <c r="C98" s="301"/>
      <c r="D98" s="301"/>
      <c r="E98" s="301"/>
      <c r="F98" s="301"/>
      <c r="G98" s="301"/>
      <c r="J98" s="1"/>
    </row>
    <row r="99" spans="2:13">
      <c r="B99" s="300"/>
      <c r="C99" s="301" t="s">
        <v>225</v>
      </c>
      <c r="D99" s="301">
        <v>30160274</v>
      </c>
      <c r="E99" s="301">
        <v>6300120872</v>
      </c>
      <c r="F99" s="301">
        <v>4600188280</v>
      </c>
      <c r="G99" s="301"/>
      <c r="J99" s="1"/>
    </row>
    <row r="100" spans="2:13">
      <c r="B100" s="300"/>
      <c r="C100" s="301"/>
      <c r="D100" s="306"/>
      <c r="E100" s="301"/>
      <c r="F100" s="301"/>
      <c r="G100" s="301"/>
    </row>
    <row r="101" spans="2:13">
      <c r="B101" s="300"/>
      <c r="C101" s="301" t="s">
        <v>246</v>
      </c>
      <c r="D101" s="301">
        <v>30160275</v>
      </c>
      <c r="E101" s="301"/>
      <c r="F101" s="301">
        <v>4600188281</v>
      </c>
      <c r="G101" s="301"/>
    </row>
    <row r="102" spans="2:13">
      <c r="B102" s="300"/>
      <c r="C102" s="301"/>
      <c r="D102" s="301"/>
      <c r="E102" s="301"/>
      <c r="F102" s="301"/>
      <c r="G102" s="301"/>
    </row>
    <row r="103" spans="2:13">
      <c r="B103" s="300"/>
      <c r="C103" s="301" t="s">
        <v>260</v>
      </c>
      <c r="D103" s="301">
        <v>30160849</v>
      </c>
      <c r="E103" s="301">
        <v>6300121405</v>
      </c>
      <c r="F103" s="301">
        <v>4600189437</v>
      </c>
      <c r="G103" s="301"/>
    </row>
    <row r="104" spans="2:13">
      <c r="B104" s="300"/>
      <c r="C104" s="301"/>
      <c r="D104" s="301"/>
      <c r="E104" s="301"/>
      <c r="F104" s="301"/>
      <c r="G104" s="301"/>
    </row>
    <row r="105" spans="2:13">
      <c r="B105" s="300"/>
      <c r="C105" s="301" t="s">
        <v>261</v>
      </c>
      <c r="D105" s="301">
        <v>30160861</v>
      </c>
      <c r="E105" s="301">
        <v>6300121422</v>
      </c>
      <c r="F105" s="301">
        <v>4600189485</v>
      </c>
      <c r="G105" s="301"/>
    </row>
    <row r="106" spans="2:13">
      <c r="B106" s="300"/>
      <c r="C106" s="301"/>
      <c r="D106" s="306"/>
      <c r="E106" s="301"/>
      <c r="F106" s="301"/>
      <c r="G106" s="301"/>
    </row>
    <row r="107" spans="2:13">
      <c r="B107" s="300"/>
      <c r="C107" s="301" t="s">
        <v>262</v>
      </c>
      <c r="D107" s="301">
        <v>30160887</v>
      </c>
      <c r="E107" s="301">
        <v>6300121467</v>
      </c>
      <c r="F107" s="301"/>
      <c r="G107" s="301"/>
    </row>
    <row r="108" spans="2:13">
      <c r="B108" s="300"/>
      <c r="C108" s="301"/>
      <c r="D108" s="301"/>
      <c r="E108" s="301"/>
      <c r="F108" s="301"/>
      <c r="G108" s="301"/>
    </row>
    <row r="109" spans="2:13">
      <c r="B109" s="300"/>
      <c r="C109" s="301" t="s">
        <v>263</v>
      </c>
      <c r="D109" s="301">
        <v>30160878</v>
      </c>
      <c r="E109" s="301">
        <v>6300121475</v>
      </c>
      <c r="F109" s="301">
        <v>4600189598</v>
      </c>
      <c r="G109" s="301"/>
    </row>
    <row r="110" spans="2:13">
      <c r="B110" s="300"/>
      <c r="C110" s="301"/>
      <c r="D110" s="301"/>
      <c r="E110" s="301"/>
      <c r="F110" s="301"/>
      <c r="G110" s="301"/>
    </row>
    <row r="111" spans="2:13">
      <c r="B111" s="300"/>
      <c r="C111" s="301" t="s">
        <v>238</v>
      </c>
      <c r="D111" s="301">
        <v>30160879</v>
      </c>
      <c r="E111" s="301">
        <v>6300121476</v>
      </c>
      <c r="F111" s="301"/>
      <c r="G111" s="301"/>
      <c r="L111" s="281"/>
      <c r="M111" s="282"/>
    </row>
    <row r="112" spans="2:13">
      <c r="B112" s="300"/>
      <c r="C112" s="301"/>
      <c r="D112" s="301"/>
      <c r="E112" s="301"/>
      <c r="F112" s="301"/>
      <c r="G112" s="301"/>
    </row>
    <row r="113" spans="2:12">
      <c r="B113" s="300"/>
      <c r="C113" s="301" t="s">
        <v>250</v>
      </c>
      <c r="D113" s="301">
        <v>30160920</v>
      </c>
      <c r="E113" s="301">
        <v>6300121477</v>
      </c>
      <c r="F113" s="301"/>
      <c r="G113" s="301"/>
    </row>
    <row r="114" spans="2:12">
      <c r="B114" s="300"/>
      <c r="C114" s="301"/>
      <c r="D114" s="301"/>
      <c r="E114" s="301"/>
      <c r="F114" s="301"/>
      <c r="G114" s="301"/>
    </row>
    <row r="115" spans="2:12">
      <c r="B115" s="300"/>
      <c r="C115" s="301" t="s">
        <v>264</v>
      </c>
      <c r="D115" s="301">
        <v>30160917</v>
      </c>
      <c r="E115" s="301">
        <v>6300121482</v>
      </c>
      <c r="F115" s="301">
        <v>4600189608</v>
      </c>
      <c r="G115" s="301"/>
    </row>
    <row r="116" spans="2:12">
      <c r="B116" s="300"/>
      <c r="C116" s="301"/>
      <c r="D116" s="301"/>
      <c r="E116" s="301"/>
      <c r="F116" s="301"/>
      <c r="G116" s="301"/>
    </row>
    <row r="117" spans="2:12">
      <c r="B117" s="300"/>
      <c r="C117" s="301" t="s">
        <v>265</v>
      </c>
      <c r="D117" s="301">
        <v>30160919</v>
      </c>
      <c r="E117" s="301">
        <v>6300121483</v>
      </c>
      <c r="F117" s="301">
        <v>4600189613</v>
      </c>
      <c r="G117" s="301"/>
      <c r="J117" s="1"/>
    </row>
    <row r="118" spans="2:12">
      <c r="B118" s="300"/>
      <c r="C118" s="301"/>
      <c r="D118" s="301"/>
      <c r="E118" s="301"/>
      <c r="F118" s="301"/>
      <c r="G118" s="301"/>
      <c r="J118" s="2"/>
      <c r="L118" s="1"/>
    </row>
    <row r="119" spans="2:12">
      <c r="B119" s="300"/>
      <c r="C119" s="301" t="s">
        <v>266</v>
      </c>
      <c r="D119" s="301">
        <v>30160940</v>
      </c>
      <c r="E119" s="301">
        <v>6300121491</v>
      </c>
      <c r="F119" s="301">
        <v>4600189624</v>
      </c>
      <c r="G119" s="301"/>
    </row>
    <row r="120" spans="2:12">
      <c r="B120" s="300"/>
      <c r="C120" s="301"/>
      <c r="D120" s="301"/>
      <c r="E120" s="301"/>
      <c r="F120" s="301"/>
      <c r="G120" s="301"/>
      <c r="J120" s="2"/>
      <c r="L120" s="2"/>
    </row>
    <row r="121" spans="2:12">
      <c r="B121" s="300"/>
      <c r="C121" s="301" t="s">
        <v>267</v>
      </c>
      <c r="D121" s="301">
        <v>30160945</v>
      </c>
      <c r="E121" s="301">
        <v>6300121505</v>
      </c>
      <c r="F121" s="301">
        <v>4600189665</v>
      </c>
      <c r="G121" s="301"/>
    </row>
    <row r="122" spans="2:12">
      <c r="B122" s="300"/>
      <c r="C122" s="301"/>
      <c r="D122" s="301"/>
      <c r="E122" s="301"/>
      <c r="F122" s="301"/>
      <c r="G122" s="301"/>
      <c r="H122" s="1"/>
    </row>
    <row r="123" spans="2:12">
      <c r="B123" s="300"/>
      <c r="C123" s="301" t="s">
        <v>268</v>
      </c>
      <c r="D123" s="301">
        <v>30160938</v>
      </c>
      <c r="E123" s="301">
        <v>6300121532</v>
      </c>
      <c r="F123" s="301">
        <v>4600189720</v>
      </c>
      <c r="G123" s="301"/>
      <c r="H123" s="2"/>
    </row>
    <row r="124" spans="2:12">
      <c r="B124" s="300"/>
      <c r="C124" s="301"/>
      <c r="D124" s="301"/>
      <c r="E124" s="301"/>
      <c r="F124" s="301"/>
      <c r="G124" s="301"/>
    </row>
    <row r="125" spans="2:12">
      <c r="B125" s="300"/>
      <c r="C125" s="301" t="s">
        <v>283</v>
      </c>
      <c r="D125" s="301">
        <v>30161546</v>
      </c>
      <c r="E125" s="301">
        <v>6300122070</v>
      </c>
      <c r="F125" s="301"/>
      <c r="G125" s="301"/>
    </row>
    <row r="126" spans="2:12">
      <c r="B126" s="300"/>
      <c r="C126" s="301"/>
      <c r="D126" s="301"/>
      <c r="E126" s="301"/>
      <c r="F126" s="301"/>
      <c r="G126" s="301"/>
    </row>
    <row r="127" spans="2:12">
      <c r="B127" s="300"/>
      <c r="C127" s="301" t="s">
        <v>281</v>
      </c>
      <c r="D127" s="301">
        <v>30161581</v>
      </c>
      <c r="E127" s="301">
        <v>6300122119</v>
      </c>
      <c r="F127" s="301"/>
      <c r="G127" s="301"/>
    </row>
    <row r="128" spans="2:12">
      <c r="B128" s="300"/>
      <c r="C128" s="301"/>
      <c r="D128" s="301"/>
      <c r="E128" s="301"/>
      <c r="F128" s="301"/>
      <c r="G128" s="301"/>
    </row>
    <row r="129" spans="2:7">
      <c r="B129" s="300"/>
      <c r="C129" s="301" t="s">
        <v>284</v>
      </c>
      <c r="D129" s="301">
        <v>30161584</v>
      </c>
      <c r="E129" s="301"/>
      <c r="F129" s="301"/>
      <c r="G129" s="301"/>
    </row>
    <row r="130" spans="2:7">
      <c r="B130" s="300"/>
      <c r="C130" s="301"/>
      <c r="D130" s="301"/>
      <c r="E130" s="301"/>
      <c r="F130" s="301"/>
      <c r="G130" s="301"/>
    </row>
    <row r="131" spans="2:7">
      <c r="B131" s="300"/>
      <c r="C131" s="301" t="s">
        <v>285</v>
      </c>
      <c r="D131" s="301">
        <v>30161690</v>
      </c>
      <c r="E131" s="301">
        <v>6300122207</v>
      </c>
      <c r="F131" s="301">
        <v>4600191223</v>
      </c>
      <c r="G131" s="304"/>
    </row>
    <row r="132" spans="2:7">
      <c r="B132" s="300"/>
      <c r="C132" s="301"/>
      <c r="D132" s="301"/>
      <c r="E132" s="301"/>
      <c r="F132" s="301"/>
      <c r="G132" s="304"/>
    </row>
    <row r="133" spans="2:7">
      <c r="B133" s="300"/>
      <c r="C133" s="301" t="s">
        <v>286</v>
      </c>
      <c r="D133" s="301">
        <v>30161694</v>
      </c>
      <c r="E133" s="301">
        <v>6300122217</v>
      </c>
      <c r="F133" s="301"/>
      <c r="G133" s="304"/>
    </row>
    <row r="134" spans="2:7">
      <c r="B134" s="300"/>
      <c r="C134" s="301"/>
      <c r="D134" s="301"/>
      <c r="E134" s="301"/>
      <c r="F134" s="301"/>
      <c r="G134" s="304"/>
    </row>
    <row r="135" spans="2:7">
      <c r="B135" s="300"/>
      <c r="C135" s="301" t="s">
        <v>287</v>
      </c>
      <c r="D135" s="301">
        <v>30161735</v>
      </c>
      <c r="E135" s="301">
        <v>6300122258</v>
      </c>
      <c r="F135" s="301">
        <v>4600191325</v>
      </c>
      <c r="G135" s="304"/>
    </row>
    <row r="136" spans="2:7">
      <c r="B136" s="300"/>
      <c r="C136" s="301"/>
      <c r="D136" s="301"/>
      <c r="E136" s="301"/>
      <c r="F136" s="301"/>
      <c r="G136" s="304"/>
    </row>
    <row r="137" spans="2:7">
      <c r="B137" s="300"/>
      <c r="C137" s="301" t="s">
        <v>288</v>
      </c>
      <c r="D137" s="301">
        <v>30162008</v>
      </c>
      <c r="E137" s="301">
        <v>6300122542</v>
      </c>
      <c r="F137" s="301">
        <v>4600191872</v>
      </c>
      <c r="G137" s="304"/>
    </row>
    <row r="138" spans="2:7">
      <c r="B138" s="300"/>
      <c r="C138" s="301"/>
      <c r="D138" s="301"/>
      <c r="E138" s="301"/>
      <c r="F138" s="301"/>
      <c r="G138" s="304"/>
    </row>
    <row r="139" spans="2:7">
      <c r="B139" s="300"/>
      <c r="C139" s="301" t="s">
        <v>239</v>
      </c>
      <c r="D139" s="301">
        <v>30162109</v>
      </c>
      <c r="E139" s="301">
        <v>6300122639</v>
      </c>
      <c r="F139" s="301"/>
      <c r="G139" s="304"/>
    </row>
    <row r="140" spans="2:7">
      <c r="B140" s="300"/>
      <c r="C140" s="301"/>
      <c r="D140" s="301"/>
      <c r="E140" s="301"/>
      <c r="F140" s="301"/>
      <c r="G140" s="304"/>
    </row>
    <row r="141" spans="2:7">
      <c r="B141" s="300"/>
      <c r="C141" s="301" t="s">
        <v>289</v>
      </c>
      <c r="D141" s="301"/>
      <c r="E141" s="301">
        <v>6300122669</v>
      </c>
      <c r="F141" s="301">
        <v>4600192053</v>
      </c>
      <c r="G141" s="304"/>
    </row>
    <row r="142" spans="2:7">
      <c r="B142" s="300"/>
      <c r="C142" s="301"/>
      <c r="D142" s="301"/>
      <c r="E142" s="301"/>
      <c r="F142" s="301"/>
      <c r="G142" s="304"/>
    </row>
    <row r="143" spans="2:7">
      <c r="B143" s="300"/>
      <c r="C143" s="301" t="s">
        <v>282</v>
      </c>
      <c r="D143" s="301">
        <v>1018570</v>
      </c>
      <c r="E143" s="301">
        <v>6300122675</v>
      </c>
      <c r="F143" s="301"/>
      <c r="G143" s="305"/>
    </row>
    <row r="144" spans="2:7">
      <c r="B144" s="300"/>
      <c r="C144" s="301"/>
      <c r="D144" s="301"/>
      <c r="E144" s="301"/>
      <c r="F144" s="301"/>
      <c r="G144" s="301"/>
    </row>
    <row r="145" spans="2:8">
      <c r="B145" s="300"/>
      <c r="C145" s="301" t="s">
        <v>290</v>
      </c>
      <c r="D145" s="301">
        <v>30162155</v>
      </c>
      <c r="E145" s="301">
        <v>6300122673</v>
      </c>
      <c r="F145" s="301"/>
      <c r="G145" s="301"/>
    </row>
    <row r="146" spans="2:8">
      <c r="B146" s="300"/>
      <c r="C146" s="301"/>
      <c r="D146" s="301"/>
      <c r="E146" s="301"/>
      <c r="F146" s="301"/>
      <c r="G146" s="301"/>
    </row>
    <row r="147" spans="2:8">
      <c r="B147" s="300"/>
      <c r="C147" s="301" t="s">
        <v>291</v>
      </c>
      <c r="D147" s="301">
        <v>30162157</v>
      </c>
      <c r="E147" s="301">
        <v>6300122678</v>
      </c>
      <c r="F147" s="301"/>
      <c r="G147" s="301"/>
    </row>
    <row r="148" spans="2:8">
      <c r="B148" s="300"/>
      <c r="C148" s="301"/>
      <c r="D148" s="301"/>
      <c r="E148" s="301"/>
      <c r="F148" s="301"/>
      <c r="G148" s="301"/>
    </row>
    <row r="149" spans="2:8">
      <c r="B149" s="300"/>
      <c r="C149" s="301" t="s">
        <v>292</v>
      </c>
      <c r="D149" s="301">
        <v>30162160</v>
      </c>
      <c r="E149" s="301">
        <v>6300122681</v>
      </c>
      <c r="F149" s="301"/>
      <c r="G149" s="301"/>
    </row>
    <row r="150" spans="2:8">
      <c r="B150" s="300"/>
      <c r="C150" s="301"/>
      <c r="D150" s="301"/>
      <c r="E150" s="301"/>
      <c r="F150" s="301"/>
      <c r="G150" s="301"/>
    </row>
    <row r="151" spans="2:8">
      <c r="B151" s="300"/>
      <c r="C151" s="301" t="s">
        <v>293</v>
      </c>
      <c r="D151" s="301"/>
      <c r="E151" s="301">
        <v>6300122691</v>
      </c>
      <c r="F151" s="301"/>
      <c r="G151" s="301"/>
    </row>
    <row r="152" spans="2:8">
      <c r="B152" s="300"/>
      <c r="C152" s="301"/>
      <c r="D152" s="301"/>
      <c r="E152" s="301"/>
      <c r="F152" s="301"/>
      <c r="G152" s="301"/>
    </row>
    <row r="153" spans="2:8">
      <c r="B153" s="300"/>
      <c r="C153" s="301" t="s">
        <v>294</v>
      </c>
      <c r="D153" s="301">
        <v>30162165</v>
      </c>
      <c r="E153" s="301"/>
      <c r="F153" s="301"/>
      <c r="G153" s="301"/>
    </row>
    <row r="154" spans="2:8">
      <c r="B154" s="300"/>
      <c r="C154" s="301"/>
      <c r="D154" s="301"/>
      <c r="E154" s="301"/>
      <c r="F154" s="301"/>
      <c r="G154" s="301"/>
    </row>
    <row r="155" spans="2:8">
      <c r="B155" s="300"/>
      <c r="C155" s="301"/>
      <c r="D155" s="301">
        <v>30162168</v>
      </c>
      <c r="E155" s="301">
        <v>6300122697</v>
      </c>
      <c r="F155" s="301"/>
      <c r="G155" s="301"/>
    </row>
    <row r="156" spans="2:8">
      <c r="B156" s="300"/>
      <c r="C156" s="301"/>
      <c r="D156" s="301"/>
      <c r="E156" s="301"/>
      <c r="F156" s="301"/>
      <c r="G156" s="301"/>
    </row>
    <row r="157" spans="2:8">
      <c r="B157" s="300"/>
      <c r="C157" s="301"/>
      <c r="D157" s="301">
        <v>30162172</v>
      </c>
      <c r="E157" s="301">
        <v>6300122700</v>
      </c>
      <c r="F157" s="301"/>
      <c r="G157" s="301"/>
    </row>
    <row r="158" spans="2:8">
      <c r="B158" s="300"/>
      <c r="C158" s="301"/>
      <c r="D158" s="301"/>
      <c r="E158" s="301"/>
      <c r="F158" s="301"/>
      <c r="G158" s="301"/>
      <c r="H158" s="3"/>
    </row>
    <row r="159" spans="2:8">
      <c r="B159" s="300"/>
      <c r="C159" s="301" t="s">
        <v>295</v>
      </c>
      <c r="D159" s="301">
        <v>30162148</v>
      </c>
      <c r="E159" s="301">
        <v>6300122704</v>
      </c>
      <c r="F159" s="301"/>
      <c r="G159" s="301"/>
      <c r="H159" s="1"/>
    </row>
    <row r="160" spans="2:8">
      <c r="B160" s="300"/>
      <c r="C160" s="301"/>
      <c r="D160" s="301"/>
      <c r="E160" s="301"/>
      <c r="F160" s="301"/>
      <c r="G160" s="301"/>
      <c r="H160" s="1"/>
    </row>
    <row r="161" spans="2:11">
      <c r="B161" s="300"/>
      <c r="C161" s="301"/>
      <c r="D161" s="301">
        <v>30162174</v>
      </c>
      <c r="E161" s="301">
        <v>6300122711</v>
      </c>
      <c r="F161" s="301"/>
      <c r="G161" s="301"/>
      <c r="H161" s="1"/>
    </row>
    <row r="162" spans="2:11">
      <c r="B162" s="300"/>
      <c r="C162" s="301"/>
      <c r="D162" s="301"/>
      <c r="E162" s="301"/>
      <c r="F162" s="301"/>
      <c r="G162" s="301"/>
      <c r="H162" s="1"/>
      <c r="J162" s="276"/>
    </row>
    <row r="163" spans="2:11">
      <c r="B163" s="300"/>
      <c r="C163" s="301" t="s">
        <v>297</v>
      </c>
      <c r="D163" s="301"/>
      <c r="E163" s="301">
        <v>4600192128</v>
      </c>
      <c r="F163" s="301"/>
      <c r="G163" s="301"/>
      <c r="H163" s="1"/>
    </row>
    <row r="164" spans="2:11">
      <c r="B164" s="300"/>
      <c r="C164" s="301" t="s">
        <v>296</v>
      </c>
      <c r="D164" s="301">
        <v>30162194</v>
      </c>
      <c r="E164" s="301">
        <v>6300122717</v>
      </c>
      <c r="F164" s="301"/>
      <c r="G164" s="301"/>
      <c r="H164" s="1"/>
    </row>
    <row r="165" spans="2:11">
      <c r="B165" s="300"/>
      <c r="C165" s="301"/>
      <c r="D165" s="301"/>
      <c r="E165" s="301"/>
      <c r="F165" s="301"/>
      <c r="G165" s="301"/>
      <c r="H165" s="1"/>
    </row>
    <row r="166" spans="2:11">
      <c r="B166" s="300"/>
      <c r="C166" s="301" t="s">
        <v>298</v>
      </c>
      <c r="D166" s="301">
        <v>30162230</v>
      </c>
      <c r="E166" s="301">
        <v>6300122761</v>
      </c>
      <c r="F166" s="301">
        <v>4600192226</v>
      </c>
      <c r="G166" s="301"/>
      <c r="H166" s="1"/>
    </row>
    <row r="167" spans="2:11">
      <c r="B167" s="300"/>
      <c r="C167" s="301"/>
      <c r="D167" s="301"/>
      <c r="E167" s="301"/>
      <c r="F167" s="301"/>
      <c r="G167" s="301"/>
      <c r="H167" s="1"/>
      <c r="J167" s="5"/>
    </row>
    <row r="168" spans="2:11">
      <c r="B168" s="300"/>
      <c r="C168" s="301" t="s">
        <v>299</v>
      </c>
      <c r="D168" s="301">
        <v>30162252</v>
      </c>
      <c r="E168" s="301">
        <v>6300122765</v>
      </c>
      <c r="F168" s="301">
        <v>4600192229</v>
      </c>
      <c r="G168" s="301"/>
      <c r="H168" s="1"/>
      <c r="K168" s="5"/>
    </row>
    <row r="169" spans="2:11">
      <c r="B169" s="300"/>
      <c r="C169" s="301"/>
      <c r="D169" s="301"/>
      <c r="E169" s="301"/>
      <c r="F169" s="301"/>
      <c r="G169" s="301"/>
    </row>
    <row r="170" spans="2:11">
      <c r="B170" s="300"/>
      <c r="C170" s="301" t="s">
        <v>300</v>
      </c>
      <c r="D170" s="301"/>
      <c r="E170" s="301">
        <v>6300122768</v>
      </c>
      <c r="F170" s="301"/>
      <c r="G170" s="301"/>
    </row>
    <row r="171" spans="2:11">
      <c r="B171" s="300"/>
      <c r="C171" s="301"/>
      <c r="D171" s="301"/>
      <c r="E171" s="301"/>
      <c r="F171" s="301"/>
      <c r="G171" s="301"/>
    </row>
    <row r="172" spans="2:11">
      <c r="B172" s="300"/>
      <c r="C172" s="301" t="s">
        <v>301</v>
      </c>
      <c r="D172" s="301">
        <v>6300122769</v>
      </c>
      <c r="E172" s="301"/>
      <c r="F172" s="301"/>
      <c r="G172" s="301"/>
    </row>
    <row r="175" spans="2:11">
      <c r="D175" s="3">
        <v>30163776</v>
      </c>
      <c r="E175" s="3">
        <v>6300124168</v>
      </c>
      <c r="F175" s="3">
        <v>4600198183</v>
      </c>
    </row>
    <row r="177" spans="3:7">
      <c r="C177" s="3">
        <v>85887</v>
      </c>
      <c r="D177" s="3">
        <v>30163777</v>
      </c>
      <c r="E177" s="3">
        <v>6300124170</v>
      </c>
      <c r="F177" s="3">
        <v>4600198185</v>
      </c>
    </row>
    <row r="179" spans="3:7">
      <c r="C179" s="3">
        <v>85918</v>
      </c>
      <c r="D179" s="3">
        <v>1075010</v>
      </c>
      <c r="E179" s="3">
        <v>6300124171</v>
      </c>
    </row>
    <row r="181" spans="3:7">
      <c r="C181" s="3" t="s">
        <v>477</v>
      </c>
      <c r="D181" s="3">
        <v>30164126</v>
      </c>
      <c r="E181" s="3">
        <v>6300124469</v>
      </c>
      <c r="F181" s="3">
        <v>4600198800</v>
      </c>
    </row>
    <row r="183" spans="3:7">
      <c r="C183" s="3" t="s">
        <v>478</v>
      </c>
      <c r="D183" s="3">
        <v>30158233</v>
      </c>
      <c r="E183" s="3">
        <v>6300124473</v>
      </c>
      <c r="F183" s="3">
        <v>4600198812</v>
      </c>
    </row>
    <row r="185" spans="3:7">
      <c r="C185" s="3" t="s">
        <v>364</v>
      </c>
      <c r="D185" s="3">
        <v>30164226</v>
      </c>
      <c r="E185" s="3">
        <v>6300124526</v>
      </c>
    </row>
    <row r="187" spans="3:7">
      <c r="C187" s="3" t="s">
        <v>458</v>
      </c>
      <c r="D187" s="3">
        <v>30164265</v>
      </c>
      <c r="E187" s="3">
        <v>6300124563</v>
      </c>
      <c r="F187" s="3">
        <v>4600199318</v>
      </c>
    </row>
    <row r="189" spans="3:7">
      <c r="C189" s="3" t="s">
        <v>545</v>
      </c>
      <c r="D189" s="3">
        <v>30164582</v>
      </c>
      <c r="E189" s="3">
        <v>6300124848</v>
      </c>
      <c r="F189" s="3">
        <v>4600199550</v>
      </c>
    </row>
    <row r="191" spans="3:7" ht="17.25">
      <c r="C191" s="3" t="s">
        <v>547</v>
      </c>
      <c r="D191" s="3">
        <v>30164565</v>
      </c>
      <c r="E191" s="3">
        <v>6300124850</v>
      </c>
      <c r="F191" s="3">
        <v>4600199554</v>
      </c>
      <c r="G191" s="329">
        <v>4300175855</v>
      </c>
    </row>
    <row r="193" spans="3:7">
      <c r="C193" s="3" t="s">
        <v>555</v>
      </c>
      <c r="D193" s="3">
        <v>30164623</v>
      </c>
      <c r="E193" s="3">
        <v>6300124880</v>
      </c>
      <c r="F193" s="3">
        <v>4600199643</v>
      </c>
      <c r="G193" s="328"/>
    </row>
    <row r="195" spans="3:7">
      <c r="G195" s="328"/>
    </row>
    <row r="197" spans="3:7">
      <c r="G197" s="328"/>
    </row>
  </sheetData>
  <autoFilter ref="B2:G3" xr:uid="{00000000-0001-0000-0400-000000000000}"/>
  <phoneticPr fontId="5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 filterMode="1">
    <pageSetUpPr fitToPage="1"/>
  </sheetPr>
  <dimension ref="A1:AP262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0" sqref="C170"/>
    </sheetView>
  </sheetViews>
  <sheetFormatPr baseColWidth="10" defaultColWidth="19" defaultRowHeight="15"/>
  <cols>
    <col min="1" max="1" width="49.42578125" style="60" bestFit="1" customWidth="1"/>
    <col min="2" max="2" width="51" style="293" customWidth="1"/>
    <col min="3" max="3" width="43.7109375" style="60" customWidth="1"/>
    <col min="4" max="5" width="19" style="60"/>
    <col min="6" max="6" width="46.5703125" style="60" bestFit="1" customWidth="1"/>
    <col min="7" max="7" width="19" style="88"/>
    <col min="8" max="8" width="24.5703125" style="62" bestFit="1" customWidth="1"/>
    <col min="9" max="11" width="19" style="61"/>
    <col min="12" max="12" width="24.5703125" style="63" bestFit="1" customWidth="1"/>
    <col min="13" max="14" width="19" style="61" customWidth="1"/>
    <col min="15" max="15" width="14.5703125" style="61" customWidth="1"/>
    <col min="16" max="18" width="19" style="61"/>
    <col min="19" max="21" width="19" style="89"/>
    <col min="22" max="22" width="19" style="61"/>
    <col min="23" max="26" width="19" style="4"/>
    <col min="27" max="27" width="10.140625" style="4" customWidth="1"/>
    <col min="28" max="28" width="27" style="4" bestFit="1" customWidth="1"/>
    <col min="29" max="29" width="19" style="4"/>
    <col min="30" max="42" width="8.28515625" style="4" customWidth="1"/>
    <col min="43" max="16384" width="19" style="4"/>
  </cols>
  <sheetData>
    <row r="1" spans="1:42" s="87" customFormat="1" ht="55.5" customHeight="1">
      <c r="A1" s="161" t="s">
        <v>27</v>
      </c>
      <c r="B1" s="297" t="s">
        <v>134</v>
      </c>
      <c r="C1" s="161" t="s">
        <v>28</v>
      </c>
      <c r="D1" s="161" t="s">
        <v>8</v>
      </c>
      <c r="E1" s="161" t="s">
        <v>29</v>
      </c>
      <c r="F1" s="161" t="s">
        <v>31</v>
      </c>
      <c r="G1" s="163" t="s">
        <v>32</v>
      </c>
      <c r="H1" s="164" t="s">
        <v>49</v>
      </c>
      <c r="I1" s="161" t="s">
        <v>156</v>
      </c>
      <c r="J1" s="161" t="s">
        <v>360</v>
      </c>
      <c r="K1" s="161" t="s">
        <v>359</v>
      </c>
      <c r="L1" s="165" t="s">
        <v>50</v>
      </c>
      <c r="M1" s="161" t="s">
        <v>155</v>
      </c>
      <c r="N1" s="161" t="s">
        <v>51</v>
      </c>
      <c r="O1" s="161" t="s">
        <v>310</v>
      </c>
      <c r="P1" s="161" t="s">
        <v>116</v>
      </c>
      <c r="Q1" s="161" t="s">
        <v>152</v>
      </c>
      <c r="R1" s="161" t="s">
        <v>154</v>
      </c>
      <c r="S1" s="166" t="s">
        <v>52</v>
      </c>
      <c r="T1" s="166" t="s">
        <v>53</v>
      </c>
      <c r="U1" s="166" t="s">
        <v>54</v>
      </c>
      <c r="V1" s="161" t="s">
        <v>143</v>
      </c>
      <c r="W1" s="162" t="s">
        <v>142</v>
      </c>
      <c r="X1" s="162" t="s">
        <v>57</v>
      </c>
      <c r="Y1" s="162" t="s">
        <v>123</v>
      </c>
      <c r="Z1" s="210" t="s">
        <v>309</v>
      </c>
      <c r="AA1" s="210" t="s">
        <v>140</v>
      </c>
      <c r="AB1" s="211" t="s">
        <v>141</v>
      </c>
      <c r="AC1" s="167" t="s">
        <v>122</v>
      </c>
      <c r="AD1" s="162" t="s">
        <v>144</v>
      </c>
      <c r="AE1" s="162" t="s">
        <v>311</v>
      </c>
      <c r="AF1" s="162" t="s">
        <v>312</v>
      </c>
      <c r="AG1" s="162" t="s">
        <v>124</v>
      </c>
      <c r="AH1" s="162" t="s">
        <v>313</v>
      </c>
      <c r="AI1" s="162" t="s">
        <v>314</v>
      </c>
      <c r="AJ1" s="162" t="s">
        <v>125</v>
      </c>
      <c r="AK1" s="162" t="s">
        <v>126</v>
      </c>
      <c r="AL1" s="162" t="s">
        <v>127</v>
      </c>
      <c r="AM1" s="162" t="s">
        <v>128</v>
      </c>
      <c r="AN1" s="162" t="s">
        <v>129</v>
      </c>
      <c r="AO1" s="162" t="s">
        <v>130</v>
      </c>
      <c r="AP1" s="168" t="s">
        <v>315</v>
      </c>
    </row>
    <row r="2" spans="1:42">
      <c r="A2" s="183" t="s">
        <v>121</v>
      </c>
      <c r="B2" s="298" t="s">
        <v>136</v>
      </c>
      <c r="C2" s="169" t="s">
        <v>132</v>
      </c>
      <c r="D2" s="169">
        <v>10545824</v>
      </c>
      <c r="E2" s="169" t="s">
        <v>184</v>
      </c>
      <c r="F2" s="169" t="s">
        <v>205</v>
      </c>
      <c r="G2" s="171" t="s">
        <v>46</v>
      </c>
      <c r="H2" s="190">
        <f ca="1">SUMIF('R-10'!C$9:C563,A2,'R-10'!H$9:H507)</f>
        <v>0</v>
      </c>
      <c r="I2" s="191">
        <f t="shared" ref="I2:I15" ca="1" si="0">+L2-H2</f>
        <v>9000000</v>
      </c>
      <c r="J2" s="172"/>
      <c r="K2" s="172">
        <v>9000000</v>
      </c>
      <c r="L2" s="190">
        <f>+J2+K2</f>
        <v>9000000</v>
      </c>
      <c r="M2" s="192">
        <f t="shared" ref="M2:M37" ca="1" si="1">IFERROR(H2*1/L2, "REVISAR")</f>
        <v>0</v>
      </c>
      <c r="N2" s="193">
        <f>COUNTIF('R-10'!C$9:C507,A2)</f>
        <v>0</v>
      </c>
      <c r="O2" s="173"/>
      <c r="P2" s="173"/>
      <c r="Q2" s="216">
        <f t="shared" ref="Q2:Q47" ca="1" si="2">IFERROR(I2/L2*100," ")</f>
        <v>100</v>
      </c>
      <c r="R2" s="213">
        <f t="shared" ref="R2:R37" ca="1" si="3">IFERROR(H2/L2*100," ")</f>
        <v>0</v>
      </c>
      <c r="S2" s="174">
        <v>44267</v>
      </c>
      <c r="T2" s="174">
        <v>44272</v>
      </c>
      <c r="U2" s="174">
        <v>44637</v>
      </c>
      <c r="V2" s="195">
        <f t="shared" ref="V2:V5" si="4">+U2-T2</f>
        <v>365</v>
      </c>
      <c r="W2" s="189" t="str">
        <f t="shared" ref="W2:W5" ca="1" si="5">IF(X2&lt;0,"Vencido hace "&amp;X2*-1&amp;" Dias",IF(X2=0,"Vence hoy",IF(X2&lt;4,"Faltan "&amp;X2&amp;" Dias","Faltan "&amp;X2&amp;" Dias")))</f>
        <v>Vencido hace 77 Dias</v>
      </c>
      <c r="X2" s="189">
        <f t="shared" ref="X2:X5" ca="1" si="6">+U2-TODAY()</f>
        <v>-77</v>
      </c>
      <c r="Y2" s="196">
        <f t="shared" ref="Y2:Y5" ca="1" si="7">+V2-X2</f>
        <v>442</v>
      </c>
      <c r="Z2" s="202">
        <f>U2+60</f>
        <v>44697</v>
      </c>
      <c r="AA2" s="209">
        <f t="shared" ref="AA2:AA5" ca="1" si="8">+Z2-TODAY()</f>
        <v>-17</v>
      </c>
      <c r="AB2" s="209" t="str">
        <f t="shared" ref="AB2:AB5" ca="1" si="9">IF(AA2&lt;0,"Vencido hace "&amp;AA2*-1&amp;" Dias",IF(AA2=0,"Vence hoy",IF(AA2&lt;4,"Faltan "&amp;AA2&amp;" Dias","Faltan "&amp;AA2&amp;" Dias")))</f>
        <v>Vencido hace 17 Dias</v>
      </c>
      <c r="AC2" s="170"/>
      <c r="AD2" s="175"/>
      <c r="AE2" s="175">
        <v>1</v>
      </c>
      <c r="AF2" s="175">
        <v>1</v>
      </c>
      <c r="AG2" s="175"/>
      <c r="AH2" s="175">
        <v>1</v>
      </c>
      <c r="AI2" s="175"/>
      <c r="AJ2" s="175"/>
      <c r="AK2" s="175"/>
      <c r="AL2" s="175"/>
      <c r="AM2" s="175"/>
      <c r="AN2" s="175"/>
      <c r="AO2" s="175"/>
      <c r="AP2" s="175"/>
    </row>
    <row r="3" spans="1:42" hidden="1">
      <c r="A3" s="182" t="s">
        <v>335</v>
      </c>
      <c r="B3" s="299" t="s">
        <v>138</v>
      </c>
      <c r="C3" s="176" t="s">
        <v>137</v>
      </c>
      <c r="D3" s="176">
        <v>25274901</v>
      </c>
      <c r="E3" s="176" t="s">
        <v>184</v>
      </c>
      <c r="F3" s="176" t="s">
        <v>133</v>
      </c>
      <c r="G3" s="177" t="s">
        <v>34</v>
      </c>
      <c r="H3" s="198">
        <f ca="1">SUMIF('R-10'!C$9:C564,A3,'R-10'!H$9:H508)</f>
        <v>0</v>
      </c>
      <c r="I3" s="199">
        <f t="shared" ca="1" si="0"/>
        <v>6744000</v>
      </c>
      <c r="J3" s="178"/>
      <c r="K3" s="178">
        <v>6744000</v>
      </c>
      <c r="L3" s="198">
        <f>+J3+K3</f>
        <v>6744000</v>
      </c>
      <c r="M3" s="200">
        <f t="shared" ca="1" si="1"/>
        <v>0</v>
      </c>
      <c r="N3" s="201">
        <f>COUNTIF('R-10'!C$9:C508,A3)</f>
        <v>0</v>
      </c>
      <c r="O3" s="179"/>
      <c r="P3" s="179"/>
      <c r="Q3" s="215">
        <f t="shared" ca="1" si="2"/>
        <v>100</v>
      </c>
      <c r="R3" s="214">
        <f t="shared" ca="1" si="3"/>
        <v>0</v>
      </c>
      <c r="S3" s="180">
        <v>44267</v>
      </c>
      <c r="T3" s="180">
        <v>44273</v>
      </c>
      <c r="U3" s="180">
        <v>44803</v>
      </c>
      <c r="V3" s="203">
        <f t="shared" si="4"/>
        <v>530</v>
      </c>
      <c r="W3" s="197" t="str">
        <f t="shared" ca="1" si="5"/>
        <v>Faltan 89 Dias</v>
      </c>
      <c r="X3" s="197">
        <f t="shared" ca="1" si="6"/>
        <v>89</v>
      </c>
      <c r="Y3" s="204">
        <f t="shared" ca="1" si="7"/>
        <v>441</v>
      </c>
      <c r="Z3" s="194">
        <f t="shared" ref="Z3" si="10">U3+30</f>
        <v>44833</v>
      </c>
      <c r="AA3" s="209">
        <f t="shared" ca="1" si="8"/>
        <v>119</v>
      </c>
      <c r="AB3" s="209" t="str">
        <f t="shared" ca="1" si="9"/>
        <v>Faltan 119 Dias</v>
      </c>
      <c r="AC3" s="160"/>
      <c r="AD3" s="181"/>
      <c r="AE3" s="181">
        <v>1</v>
      </c>
      <c r="AF3" s="181">
        <v>1</v>
      </c>
      <c r="AG3" s="181"/>
      <c r="AH3" s="181">
        <v>1</v>
      </c>
      <c r="AI3" s="181">
        <v>1</v>
      </c>
      <c r="AJ3" s="181"/>
      <c r="AK3" s="181"/>
      <c r="AL3" s="181"/>
      <c r="AM3" s="181"/>
      <c r="AN3" s="181"/>
      <c r="AO3" s="181"/>
      <c r="AP3" s="181"/>
    </row>
    <row r="4" spans="1:42" ht="25.5" hidden="1" customHeight="1">
      <c r="A4" s="176" t="s">
        <v>148</v>
      </c>
      <c r="B4" s="299" t="s">
        <v>149</v>
      </c>
      <c r="C4" s="176" t="s">
        <v>150</v>
      </c>
      <c r="D4" s="176">
        <v>1059914264</v>
      </c>
      <c r="E4" s="176" t="s">
        <v>184</v>
      </c>
      <c r="F4" s="176" t="s">
        <v>133</v>
      </c>
      <c r="G4" s="177" t="s">
        <v>35</v>
      </c>
      <c r="H4" s="198">
        <f ca="1">SUMIF('R-10'!C$9:C584,A4,'R-10'!H$9:H528)</f>
        <v>0</v>
      </c>
      <c r="I4" s="199">
        <f t="shared" ca="1" si="0"/>
        <v>2310000</v>
      </c>
      <c r="J4" s="172"/>
      <c r="K4" s="172">
        <v>2310000</v>
      </c>
      <c r="L4" s="190">
        <f t="shared" ref="L4:L72" si="11">+J4+K4</f>
        <v>2310000</v>
      </c>
      <c r="M4" s="200">
        <f t="shared" ca="1" si="1"/>
        <v>0</v>
      </c>
      <c r="N4" s="193">
        <f>COUNTIF('R-10'!C$9:C528,A4)</f>
        <v>0</v>
      </c>
      <c r="O4" s="173"/>
      <c r="P4" s="179"/>
      <c r="Q4" s="215">
        <f t="shared" ca="1" si="2"/>
        <v>100</v>
      </c>
      <c r="R4" s="214">
        <f t="shared" ca="1" si="3"/>
        <v>0</v>
      </c>
      <c r="S4" s="180">
        <v>44314</v>
      </c>
      <c r="T4" s="180">
        <v>44323</v>
      </c>
      <c r="U4" s="180">
        <v>44803</v>
      </c>
      <c r="V4" s="203">
        <f t="shared" si="4"/>
        <v>480</v>
      </c>
      <c r="W4" s="197" t="str">
        <f t="shared" ca="1" si="5"/>
        <v>Faltan 89 Dias</v>
      </c>
      <c r="X4" s="197">
        <f t="shared" ca="1" si="6"/>
        <v>89</v>
      </c>
      <c r="Y4" s="204">
        <f t="shared" ca="1" si="7"/>
        <v>391</v>
      </c>
      <c r="Z4" s="202">
        <f t="shared" ref="Z4:Z7" si="12">U4+60</f>
        <v>44863</v>
      </c>
      <c r="AA4" s="209">
        <f t="shared" ca="1" si="8"/>
        <v>149</v>
      </c>
      <c r="AB4" s="209" t="str">
        <f t="shared" ca="1" si="9"/>
        <v>Faltan 149 Dias</v>
      </c>
      <c r="AC4" s="160"/>
      <c r="AD4" s="181"/>
      <c r="AE4" s="181">
        <v>1</v>
      </c>
      <c r="AF4" s="181">
        <v>1</v>
      </c>
      <c r="AG4" s="181"/>
      <c r="AH4" s="181">
        <v>1</v>
      </c>
      <c r="AI4" s="181"/>
      <c r="AJ4" s="181"/>
      <c r="AK4" s="181"/>
      <c r="AL4" s="181"/>
      <c r="AM4" s="181"/>
      <c r="AN4" s="181"/>
      <c r="AO4" s="181"/>
      <c r="AP4" s="181"/>
    </row>
    <row r="5" spans="1:42" hidden="1">
      <c r="A5" s="169" t="s">
        <v>306</v>
      </c>
      <c r="B5" s="290" t="s">
        <v>307</v>
      </c>
      <c r="C5" s="169" t="s">
        <v>308</v>
      </c>
      <c r="D5" s="169">
        <v>25280534</v>
      </c>
      <c r="E5" s="169" t="s">
        <v>184</v>
      </c>
      <c r="F5" s="169" t="s">
        <v>139</v>
      </c>
      <c r="G5" s="171" t="s">
        <v>35</v>
      </c>
      <c r="H5" s="190">
        <f ca="1">SUMIF('R-10'!C$9:C585,A5,'R-10'!H$9:H529)</f>
        <v>0</v>
      </c>
      <c r="I5" s="191">
        <f t="shared" ca="1" si="0"/>
        <v>11580000</v>
      </c>
      <c r="J5" s="178"/>
      <c r="K5" s="178">
        <v>11580000</v>
      </c>
      <c r="L5" s="198">
        <f t="shared" si="11"/>
        <v>11580000</v>
      </c>
      <c r="M5" s="192">
        <f t="shared" ca="1" si="1"/>
        <v>0</v>
      </c>
      <c r="N5" s="201">
        <f>COUNTIF('R-10'!C$9:C529,A5)</f>
        <v>0</v>
      </c>
      <c r="O5" s="179"/>
      <c r="P5" s="173"/>
      <c r="Q5" s="216">
        <f t="shared" ca="1" si="2"/>
        <v>100</v>
      </c>
      <c r="R5" s="213">
        <f t="shared" ca="1" si="3"/>
        <v>0</v>
      </c>
      <c r="S5" s="174">
        <v>44316</v>
      </c>
      <c r="T5" s="174">
        <v>44348</v>
      </c>
      <c r="U5" s="174">
        <v>44713</v>
      </c>
      <c r="V5" s="195">
        <f t="shared" si="4"/>
        <v>365</v>
      </c>
      <c r="W5" s="189" t="str">
        <f t="shared" ca="1" si="5"/>
        <v>Vencido hace 1 Dias</v>
      </c>
      <c r="X5" s="189">
        <f t="shared" ca="1" si="6"/>
        <v>-1</v>
      </c>
      <c r="Y5" s="196">
        <f t="shared" ca="1" si="7"/>
        <v>366</v>
      </c>
      <c r="Z5" s="202">
        <f t="shared" si="12"/>
        <v>44773</v>
      </c>
      <c r="AA5" s="209">
        <f t="shared" ca="1" si="8"/>
        <v>59</v>
      </c>
      <c r="AB5" s="209" t="str">
        <f t="shared" ca="1" si="9"/>
        <v>Faltan 59 Dias</v>
      </c>
      <c r="AC5" s="170"/>
      <c r="AD5" s="175"/>
      <c r="AE5" s="175">
        <v>1</v>
      </c>
      <c r="AF5" s="175">
        <v>1</v>
      </c>
      <c r="AG5" s="175">
        <v>1</v>
      </c>
      <c r="AH5" s="175">
        <v>1</v>
      </c>
      <c r="AI5" s="175">
        <v>1</v>
      </c>
      <c r="AJ5" s="175"/>
      <c r="AK5" s="175"/>
      <c r="AL5" s="175"/>
      <c r="AM5" s="175"/>
      <c r="AN5" s="175"/>
      <c r="AO5" s="175"/>
      <c r="AP5" s="175"/>
    </row>
    <row r="6" spans="1:42" hidden="1">
      <c r="A6" s="176" t="s">
        <v>190</v>
      </c>
      <c r="B6" s="299" t="s">
        <v>191</v>
      </c>
      <c r="C6" s="176" t="s">
        <v>192</v>
      </c>
      <c r="D6" s="176">
        <v>69055036</v>
      </c>
      <c r="E6" s="176" t="s">
        <v>184</v>
      </c>
      <c r="F6" s="176" t="s">
        <v>354</v>
      </c>
      <c r="G6" s="177" t="s">
        <v>35</v>
      </c>
      <c r="H6" s="198">
        <f ca="1">SUMIF('R-10'!C$9:C628,A6,'R-10'!H$9:H572)</f>
        <v>3072000</v>
      </c>
      <c r="I6" s="199">
        <f t="shared" ca="1" si="0"/>
        <v>2304000</v>
      </c>
      <c r="J6" s="172"/>
      <c r="K6" s="172">
        <v>5376000</v>
      </c>
      <c r="L6" s="190">
        <f t="shared" si="11"/>
        <v>5376000</v>
      </c>
      <c r="M6" s="200">
        <f t="shared" ca="1" si="1"/>
        <v>0.5714285714285714</v>
      </c>
      <c r="N6" s="193">
        <f>COUNTIF('R-10'!C$9:C572,A6)</f>
        <v>4</v>
      </c>
      <c r="O6" s="173">
        <v>1422</v>
      </c>
      <c r="P6" s="179">
        <v>1422</v>
      </c>
      <c r="Q6" s="215">
        <f t="shared" ca="1" si="2"/>
        <v>42.857142857142854</v>
      </c>
      <c r="R6" s="214">
        <f t="shared" ca="1" si="3"/>
        <v>57.142857142857139</v>
      </c>
      <c r="S6" s="180">
        <v>44400</v>
      </c>
      <c r="T6" s="180">
        <v>44409</v>
      </c>
      <c r="U6" s="180">
        <v>44774</v>
      </c>
      <c r="V6" s="203">
        <f t="shared" ref="V6:V13" si="13">+U6-T6</f>
        <v>365</v>
      </c>
      <c r="W6" s="197" t="str">
        <f t="shared" ref="W6:W13" ca="1" si="14">IF(X6&lt;0,"Vencido hace "&amp;X6*-1&amp;" Dias",IF(X6=0,"Vence hoy",IF(X6&lt;4,"Faltan "&amp;X6&amp;" Dias","Faltan "&amp;X6&amp;" Dias")))</f>
        <v>Faltan 60 Dias</v>
      </c>
      <c r="X6" s="197">
        <f t="shared" ref="X6:X13" ca="1" si="15">+U6-TODAY()</f>
        <v>60</v>
      </c>
      <c r="Y6" s="204">
        <f t="shared" ref="Y6:Y13" ca="1" si="16">+V6-X6</f>
        <v>305</v>
      </c>
      <c r="Z6" s="202">
        <f t="shared" si="12"/>
        <v>44834</v>
      </c>
      <c r="AA6" s="209">
        <f t="shared" ref="AA6:AA13" ca="1" si="17">+Z6-TODAY()</f>
        <v>120</v>
      </c>
      <c r="AB6" s="209" t="str">
        <f t="shared" ref="AB6:AB13" ca="1" si="18">IF(AA6&lt;0,"Vencido hace "&amp;AA6*-1&amp;" Dias",IF(AA6=0,"Vence hoy",IF(AA6&lt;4,"Faltan "&amp;AA6&amp;" Dias","Faltan "&amp;AA6&amp;" Dias")))</f>
        <v>Faltan 120 Dias</v>
      </c>
      <c r="AC6" s="160"/>
      <c r="AD6" s="181"/>
      <c r="AE6" s="181">
        <v>1</v>
      </c>
      <c r="AF6" s="181"/>
      <c r="AG6" s="181"/>
      <c r="AH6" s="181">
        <v>1</v>
      </c>
      <c r="AI6" s="181"/>
      <c r="AJ6" s="181"/>
      <c r="AK6" s="181"/>
      <c r="AL6" s="181"/>
      <c r="AM6" s="181"/>
      <c r="AN6" s="181"/>
      <c r="AO6" s="181"/>
      <c r="AP6" s="181"/>
    </row>
    <row r="7" spans="1:42" ht="15" hidden="1" customHeight="1">
      <c r="A7" s="169" t="s">
        <v>193</v>
      </c>
      <c r="B7" s="298" t="s">
        <v>194</v>
      </c>
      <c r="C7" s="169" t="s">
        <v>195</v>
      </c>
      <c r="D7" s="169">
        <v>900135121</v>
      </c>
      <c r="E7" s="169" t="s">
        <v>184</v>
      </c>
      <c r="F7" s="169" t="s">
        <v>56</v>
      </c>
      <c r="G7" s="171" t="s">
        <v>197</v>
      </c>
      <c r="H7" s="190">
        <f ca="1">SUMIF('R-10'!C$9:C629,A7,'R-10'!H$9:H573)</f>
        <v>24000000</v>
      </c>
      <c r="I7" s="191">
        <f t="shared" ca="1" si="0"/>
        <v>18000000</v>
      </c>
      <c r="J7" s="178"/>
      <c r="K7" s="178">
        <v>42000000</v>
      </c>
      <c r="L7" s="198">
        <f t="shared" si="11"/>
        <v>42000000</v>
      </c>
      <c r="M7" s="192">
        <f t="shared" ca="1" si="1"/>
        <v>0.5714285714285714</v>
      </c>
      <c r="N7" s="201">
        <f>COUNTIF('R-10'!C$9:C573,A7)</f>
        <v>4</v>
      </c>
      <c r="O7" s="179">
        <v>322</v>
      </c>
      <c r="P7" s="173">
        <v>322</v>
      </c>
      <c r="Q7" s="216">
        <f t="shared" ca="1" si="2"/>
        <v>42.857142857142854</v>
      </c>
      <c r="R7" s="213">
        <f t="shared" ca="1" si="3"/>
        <v>57.142857142857139</v>
      </c>
      <c r="S7" s="174">
        <v>44408</v>
      </c>
      <c r="T7" s="174">
        <v>44409</v>
      </c>
      <c r="U7" s="174">
        <v>44774</v>
      </c>
      <c r="V7" s="195">
        <f t="shared" si="13"/>
        <v>365</v>
      </c>
      <c r="W7" s="189" t="str">
        <f t="shared" ca="1" si="14"/>
        <v>Faltan 60 Dias</v>
      </c>
      <c r="X7" s="189">
        <f t="shared" ca="1" si="15"/>
        <v>60</v>
      </c>
      <c r="Y7" s="196">
        <f t="shared" ca="1" si="16"/>
        <v>305</v>
      </c>
      <c r="Z7" s="202">
        <f t="shared" si="12"/>
        <v>44834</v>
      </c>
      <c r="AA7" s="209">
        <f t="shared" ca="1" si="17"/>
        <v>120</v>
      </c>
      <c r="AB7" s="209" t="str">
        <f t="shared" ca="1" si="18"/>
        <v>Faltan 120 Dias</v>
      </c>
      <c r="AC7" s="170"/>
      <c r="AD7" s="175"/>
      <c r="AE7" s="175">
        <v>1</v>
      </c>
      <c r="AF7" s="175">
        <v>1</v>
      </c>
      <c r="AG7" s="175"/>
      <c r="AH7" s="175">
        <v>1</v>
      </c>
      <c r="AI7" s="175">
        <v>1</v>
      </c>
      <c r="AJ7" s="175"/>
      <c r="AK7" s="175"/>
      <c r="AL7" s="175"/>
      <c r="AM7" s="175"/>
      <c r="AN7" s="175"/>
      <c r="AO7" s="175"/>
      <c r="AP7" s="175"/>
    </row>
    <row r="8" spans="1:42" hidden="1">
      <c r="A8" s="169" t="s">
        <v>215</v>
      </c>
      <c r="B8" s="290" t="s">
        <v>199</v>
      </c>
      <c r="C8" s="169" t="s">
        <v>200</v>
      </c>
      <c r="D8" s="169">
        <v>800146077</v>
      </c>
      <c r="E8" s="169" t="s">
        <v>201</v>
      </c>
      <c r="F8" s="169" t="s">
        <v>147</v>
      </c>
      <c r="G8" s="171" t="s">
        <v>46</v>
      </c>
      <c r="H8" s="190">
        <f ca="1">SUMIF('R-10'!C$9:C637,A8,'R-10'!H$9:H581)</f>
        <v>33985782</v>
      </c>
      <c r="I8" s="191">
        <f t="shared" ca="1" si="0"/>
        <v>15092722.039999999</v>
      </c>
      <c r="J8" s="172"/>
      <c r="K8" s="172">
        <v>49078504.039999999</v>
      </c>
      <c r="L8" s="190">
        <f t="shared" si="11"/>
        <v>49078504.039999999</v>
      </c>
      <c r="M8" s="192">
        <f t="shared" ca="1" si="1"/>
        <v>0.6924779527163436</v>
      </c>
      <c r="N8" s="193">
        <f>COUNTIF('R-10'!C$9:C581,A8)</f>
        <v>4</v>
      </c>
      <c r="O8" s="173"/>
      <c r="P8" s="173">
        <v>40521</v>
      </c>
      <c r="Q8" s="216">
        <f t="shared" ca="1" si="2"/>
        <v>30.752204728365633</v>
      </c>
      <c r="R8" s="213">
        <f t="shared" ca="1" si="3"/>
        <v>69.247795271634359</v>
      </c>
      <c r="S8" s="174">
        <v>44400</v>
      </c>
      <c r="T8" s="174">
        <v>44403</v>
      </c>
      <c r="U8" s="174">
        <v>44742</v>
      </c>
      <c r="V8" s="195">
        <f t="shared" si="13"/>
        <v>339</v>
      </c>
      <c r="W8" s="189" t="str">
        <f t="shared" ca="1" si="14"/>
        <v>Faltan 28 Dias</v>
      </c>
      <c r="X8" s="189">
        <f t="shared" ca="1" si="15"/>
        <v>28</v>
      </c>
      <c r="Y8" s="196">
        <f t="shared" ca="1" si="16"/>
        <v>311</v>
      </c>
      <c r="Z8" s="202">
        <f t="shared" ref="Z8:Z15" si="19">U8+30</f>
        <v>44772</v>
      </c>
      <c r="AA8" s="209">
        <f t="shared" ca="1" si="17"/>
        <v>58</v>
      </c>
      <c r="AB8" s="209" t="str">
        <f t="shared" ca="1" si="18"/>
        <v>Faltan 58 Dias</v>
      </c>
      <c r="AC8" s="170"/>
      <c r="AD8" s="175"/>
      <c r="AE8" s="175"/>
      <c r="AF8" s="175">
        <v>1</v>
      </c>
      <c r="AG8" s="175"/>
      <c r="AH8" s="175">
        <v>1</v>
      </c>
      <c r="AI8" s="175">
        <v>1</v>
      </c>
      <c r="AJ8" s="175"/>
      <c r="AK8" s="175"/>
      <c r="AL8" s="175"/>
      <c r="AM8" s="175"/>
      <c r="AN8" s="175"/>
      <c r="AO8" s="175"/>
      <c r="AP8" s="175"/>
    </row>
    <row r="9" spans="1:42" hidden="1">
      <c r="A9" s="176" t="s">
        <v>216</v>
      </c>
      <c r="B9" s="291" t="s">
        <v>199</v>
      </c>
      <c r="C9" s="176" t="s">
        <v>200</v>
      </c>
      <c r="D9" s="176">
        <v>800146077</v>
      </c>
      <c r="E9" s="176" t="s">
        <v>201</v>
      </c>
      <c r="F9" s="176" t="s">
        <v>147</v>
      </c>
      <c r="G9" s="177" t="s">
        <v>35</v>
      </c>
      <c r="H9" s="198">
        <f ca="1">SUMIF('R-10'!C$9:C638,A9,'R-10'!H$9:H582)</f>
        <v>40608148</v>
      </c>
      <c r="I9" s="199">
        <f t="shared" ca="1" si="0"/>
        <v>18660240.509999998</v>
      </c>
      <c r="J9" s="178"/>
      <c r="K9" s="178">
        <v>59268388.509999998</v>
      </c>
      <c r="L9" s="198">
        <f t="shared" si="11"/>
        <v>59268388.509999998</v>
      </c>
      <c r="M9" s="200">
        <f t="shared" ca="1" si="1"/>
        <v>0.68515694488890033</v>
      </c>
      <c r="N9" s="201">
        <f>COUNTIF('R-10'!C$9:C582,A9)</f>
        <v>4</v>
      </c>
      <c r="O9" s="179"/>
      <c r="P9" s="179">
        <v>40521</v>
      </c>
      <c r="Q9" s="215">
        <f t="shared" ca="1" si="2"/>
        <v>31.484305511109973</v>
      </c>
      <c r="R9" s="214">
        <f t="shared" ca="1" si="3"/>
        <v>68.515694488890034</v>
      </c>
      <c r="S9" s="180">
        <v>44400</v>
      </c>
      <c r="T9" s="180">
        <v>44403</v>
      </c>
      <c r="U9" s="180">
        <v>44742</v>
      </c>
      <c r="V9" s="203">
        <f t="shared" si="13"/>
        <v>339</v>
      </c>
      <c r="W9" s="197" t="str">
        <f t="shared" ca="1" si="14"/>
        <v>Faltan 28 Dias</v>
      </c>
      <c r="X9" s="197">
        <f t="shared" ca="1" si="15"/>
        <v>28</v>
      </c>
      <c r="Y9" s="204">
        <f t="shared" ca="1" si="16"/>
        <v>311</v>
      </c>
      <c r="Z9" s="194">
        <f t="shared" si="19"/>
        <v>44772</v>
      </c>
      <c r="AA9" s="209">
        <f t="shared" ca="1" si="17"/>
        <v>58</v>
      </c>
      <c r="AB9" s="209" t="str">
        <f t="shared" ca="1" si="18"/>
        <v>Faltan 58 Dias</v>
      </c>
      <c r="AC9" s="160"/>
      <c r="AD9" s="181"/>
      <c r="AE9" s="181"/>
      <c r="AF9" s="181">
        <v>1</v>
      </c>
      <c r="AG9" s="181"/>
      <c r="AH9" s="181">
        <v>1</v>
      </c>
      <c r="AI9" s="181">
        <v>1</v>
      </c>
      <c r="AJ9" s="181"/>
      <c r="AK9" s="181"/>
      <c r="AL9" s="181"/>
      <c r="AM9" s="181"/>
      <c r="AN9" s="181"/>
      <c r="AO9" s="181"/>
      <c r="AP9" s="181"/>
    </row>
    <row r="10" spans="1:42" hidden="1">
      <c r="A10" s="169" t="s">
        <v>217</v>
      </c>
      <c r="B10" s="290" t="s">
        <v>199</v>
      </c>
      <c r="C10" s="169" t="s">
        <v>200</v>
      </c>
      <c r="D10" s="169">
        <v>800146077</v>
      </c>
      <c r="E10" s="169" t="s">
        <v>201</v>
      </c>
      <c r="F10" s="169" t="s">
        <v>147</v>
      </c>
      <c r="G10" s="171" t="s">
        <v>37</v>
      </c>
      <c r="H10" s="190">
        <f ca="1">SUMIF('R-10'!C$9:C639,A10,'R-10'!H$9:H583)</f>
        <v>23183220</v>
      </c>
      <c r="I10" s="191">
        <f t="shared" ca="1" si="0"/>
        <v>8410181.4100000001</v>
      </c>
      <c r="J10" s="172"/>
      <c r="K10" s="172">
        <v>31593401.41</v>
      </c>
      <c r="L10" s="190">
        <f t="shared" si="11"/>
        <v>31593401.41</v>
      </c>
      <c r="M10" s="192">
        <f t="shared" ca="1" si="1"/>
        <v>0.73379943169594919</v>
      </c>
      <c r="N10" s="193">
        <f>COUNTIF('R-10'!C$9:C583,A10)</f>
        <v>4</v>
      </c>
      <c r="O10" s="173"/>
      <c r="P10" s="173">
        <v>40521</v>
      </c>
      <c r="Q10" s="216">
        <f t="shared" ca="1" si="2"/>
        <v>26.62005683040508</v>
      </c>
      <c r="R10" s="213">
        <f t="shared" ca="1" si="3"/>
        <v>73.379943169594924</v>
      </c>
      <c r="S10" s="174">
        <v>44400</v>
      </c>
      <c r="T10" s="174">
        <v>44403</v>
      </c>
      <c r="U10" s="174">
        <v>44742</v>
      </c>
      <c r="V10" s="195">
        <f t="shared" si="13"/>
        <v>339</v>
      </c>
      <c r="W10" s="189" t="str">
        <f t="shared" ca="1" si="14"/>
        <v>Faltan 28 Dias</v>
      </c>
      <c r="X10" s="189">
        <f t="shared" ca="1" si="15"/>
        <v>28</v>
      </c>
      <c r="Y10" s="196">
        <f t="shared" ca="1" si="16"/>
        <v>311</v>
      </c>
      <c r="Z10" s="202">
        <f t="shared" si="19"/>
        <v>44772</v>
      </c>
      <c r="AA10" s="209">
        <f t="shared" ca="1" si="17"/>
        <v>58</v>
      </c>
      <c r="AB10" s="209" t="str">
        <f t="shared" ca="1" si="18"/>
        <v>Faltan 58 Dias</v>
      </c>
      <c r="AC10" s="170"/>
      <c r="AD10" s="175"/>
      <c r="AE10" s="175"/>
      <c r="AF10" s="175">
        <v>1</v>
      </c>
      <c r="AG10" s="175"/>
      <c r="AH10" s="175">
        <v>1</v>
      </c>
      <c r="AI10" s="175">
        <v>1</v>
      </c>
      <c r="AJ10" s="175"/>
      <c r="AK10" s="175"/>
      <c r="AL10" s="175"/>
      <c r="AM10" s="175"/>
      <c r="AN10" s="175"/>
      <c r="AO10" s="175"/>
      <c r="AP10" s="175"/>
    </row>
    <row r="11" spans="1:42" hidden="1">
      <c r="A11" s="176" t="s">
        <v>212</v>
      </c>
      <c r="B11" s="291" t="s">
        <v>135</v>
      </c>
      <c r="C11" s="176" t="s">
        <v>202</v>
      </c>
      <c r="D11" s="176">
        <v>800219876</v>
      </c>
      <c r="E11" s="176" t="s">
        <v>203</v>
      </c>
      <c r="F11" s="176" t="s">
        <v>55</v>
      </c>
      <c r="G11" s="177" t="s">
        <v>33</v>
      </c>
      <c r="H11" s="198">
        <f ca="1">SUMIF('R-10'!C$9:C640,A11,'R-10'!H$9:H584)</f>
        <v>270000000</v>
      </c>
      <c r="I11" s="199">
        <f t="shared" ca="1" si="0"/>
        <v>0</v>
      </c>
      <c r="J11" s="178"/>
      <c r="K11" s="178">
        <v>270000000</v>
      </c>
      <c r="L11" s="198">
        <f t="shared" si="11"/>
        <v>270000000</v>
      </c>
      <c r="M11" s="200">
        <f t="shared" ca="1" si="1"/>
        <v>1</v>
      </c>
      <c r="N11" s="201">
        <f>COUNTIF('R-10'!C$9:C584,A11)</f>
        <v>4</v>
      </c>
      <c r="O11" s="179">
        <v>122</v>
      </c>
      <c r="P11" s="179">
        <v>122</v>
      </c>
      <c r="Q11" s="215">
        <f t="shared" ca="1" si="2"/>
        <v>0</v>
      </c>
      <c r="R11" s="214">
        <f t="shared" ca="1" si="3"/>
        <v>100</v>
      </c>
      <c r="S11" s="180">
        <v>44377</v>
      </c>
      <c r="T11" s="180">
        <v>44454</v>
      </c>
      <c r="U11" s="180">
        <v>44788</v>
      </c>
      <c r="V11" s="203">
        <f t="shared" si="13"/>
        <v>334</v>
      </c>
      <c r="W11" s="197" t="str">
        <f t="shared" ca="1" si="14"/>
        <v>Faltan 74 Dias</v>
      </c>
      <c r="X11" s="197">
        <f t="shared" ca="1" si="15"/>
        <v>74</v>
      </c>
      <c r="Y11" s="204">
        <f t="shared" ca="1" si="16"/>
        <v>260</v>
      </c>
      <c r="Z11" s="202">
        <f t="shared" ref="Z11:Z13" si="20">U11+60</f>
        <v>44848</v>
      </c>
      <c r="AA11" s="209">
        <f t="shared" ca="1" si="17"/>
        <v>134</v>
      </c>
      <c r="AB11" s="209" t="str">
        <f t="shared" ca="1" si="18"/>
        <v>Faltan 134 Dias</v>
      </c>
      <c r="AC11" s="160"/>
      <c r="AD11" s="181"/>
      <c r="AE11" s="181">
        <v>1</v>
      </c>
      <c r="AF11" s="181">
        <v>1</v>
      </c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</row>
    <row r="12" spans="1:42" hidden="1">
      <c r="A12" s="169" t="s">
        <v>213</v>
      </c>
      <c r="B12" s="290" t="s">
        <v>135</v>
      </c>
      <c r="C12" s="169" t="s">
        <v>202</v>
      </c>
      <c r="D12" s="169">
        <v>800219876</v>
      </c>
      <c r="E12" s="169" t="s">
        <v>203</v>
      </c>
      <c r="F12" s="169" t="s">
        <v>44</v>
      </c>
      <c r="G12" s="171" t="s">
        <v>35</v>
      </c>
      <c r="H12" s="190">
        <f ca="1">SUMIF('R-10'!C$9:C641,A12,'R-10'!H$9:H585)</f>
        <v>208670655.22</v>
      </c>
      <c r="I12" s="191">
        <f t="shared" ca="1" si="0"/>
        <v>31329344.780000001</v>
      </c>
      <c r="J12" s="172"/>
      <c r="K12" s="172">
        <v>240000000</v>
      </c>
      <c r="L12" s="190">
        <f t="shared" si="11"/>
        <v>240000000</v>
      </c>
      <c r="M12" s="192">
        <f t="shared" ca="1" si="1"/>
        <v>0.86946106341666662</v>
      </c>
      <c r="N12" s="193">
        <f>COUNTIF('R-10'!C$9:C585,A12)</f>
        <v>3</v>
      </c>
      <c r="O12" s="173">
        <v>122</v>
      </c>
      <c r="P12" s="173">
        <v>122</v>
      </c>
      <c r="Q12" s="216">
        <f t="shared" ca="1" si="2"/>
        <v>13.053893658333335</v>
      </c>
      <c r="R12" s="213">
        <f t="shared" ca="1" si="3"/>
        <v>86.946106341666663</v>
      </c>
      <c r="S12" s="174">
        <v>44377</v>
      </c>
      <c r="T12" s="174">
        <v>44391</v>
      </c>
      <c r="U12" s="174">
        <v>44788</v>
      </c>
      <c r="V12" s="195">
        <f t="shared" si="13"/>
        <v>397</v>
      </c>
      <c r="W12" s="189" t="str">
        <f t="shared" ca="1" si="14"/>
        <v>Faltan 74 Dias</v>
      </c>
      <c r="X12" s="189">
        <f t="shared" ca="1" si="15"/>
        <v>74</v>
      </c>
      <c r="Y12" s="196">
        <f t="shared" ca="1" si="16"/>
        <v>323</v>
      </c>
      <c r="Z12" s="202">
        <f t="shared" si="20"/>
        <v>44848</v>
      </c>
      <c r="AA12" s="209">
        <f t="shared" ca="1" si="17"/>
        <v>134</v>
      </c>
      <c r="AB12" s="209" t="str">
        <f t="shared" ca="1" si="18"/>
        <v>Faltan 134 Dias</v>
      </c>
      <c r="AC12" s="170"/>
      <c r="AD12" s="175"/>
      <c r="AE12" s="175">
        <v>1</v>
      </c>
      <c r="AF12" s="175">
        <v>1</v>
      </c>
      <c r="AG12" s="175">
        <v>1</v>
      </c>
      <c r="AH12" s="175">
        <v>1</v>
      </c>
      <c r="AI12" s="175"/>
      <c r="AJ12" s="175"/>
      <c r="AK12" s="175"/>
      <c r="AL12" s="175"/>
      <c r="AM12" s="175"/>
      <c r="AN12" s="175"/>
      <c r="AO12" s="175"/>
      <c r="AP12" s="175"/>
    </row>
    <row r="13" spans="1:42" hidden="1">
      <c r="A13" s="176" t="s">
        <v>214</v>
      </c>
      <c r="B13" s="291" t="s">
        <v>135</v>
      </c>
      <c r="C13" s="176" t="s">
        <v>202</v>
      </c>
      <c r="D13" s="176">
        <v>800219876</v>
      </c>
      <c r="E13" s="176" t="s">
        <v>203</v>
      </c>
      <c r="F13" s="176" t="s">
        <v>249</v>
      </c>
      <c r="G13" s="177" t="s">
        <v>37</v>
      </c>
      <c r="H13" s="198">
        <f ca="1">SUMIF('R-10'!C$9:C642,A13,'R-10'!H$9:H586)</f>
        <v>20671000</v>
      </c>
      <c r="I13" s="199">
        <f t="shared" ca="1" si="0"/>
        <v>24329000</v>
      </c>
      <c r="J13" s="178"/>
      <c r="K13" s="178">
        <v>45000000</v>
      </c>
      <c r="L13" s="198">
        <f t="shared" si="11"/>
        <v>45000000</v>
      </c>
      <c r="M13" s="200">
        <f t="shared" ca="1" si="1"/>
        <v>0.45935555555555557</v>
      </c>
      <c r="N13" s="201">
        <f>COUNTIF('R-10'!C$9:C586,A13)</f>
        <v>2</v>
      </c>
      <c r="O13" s="179">
        <v>122</v>
      </c>
      <c r="P13" s="179">
        <v>122</v>
      </c>
      <c r="Q13" s="215">
        <f t="shared" ca="1" si="2"/>
        <v>54.064444444444447</v>
      </c>
      <c r="R13" s="214">
        <f t="shared" ca="1" si="3"/>
        <v>45.93555555555556</v>
      </c>
      <c r="S13" s="180">
        <v>44377</v>
      </c>
      <c r="T13" s="180">
        <v>44454</v>
      </c>
      <c r="U13" s="180">
        <v>44788</v>
      </c>
      <c r="V13" s="203">
        <f t="shared" si="13"/>
        <v>334</v>
      </c>
      <c r="W13" s="197" t="str">
        <f t="shared" ca="1" si="14"/>
        <v>Faltan 74 Dias</v>
      </c>
      <c r="X13" s="197">
        <f t="shared" ca="1" si="15"/>
        <v>74</v>
      </c>
      <c r="Y13" s="204">
        <f t="shared" ca="1" si="16"/>
        <v>260</v>
      </c>
      <c r="Z13" s="202">
        <f t="shared" si="20"/>
        <v>44848</v>
      </c>
      <c r="AA13" s="209">
        <f t="shared" ca="1" si="17"/>
        <v>134</v>
      </c>
      <c r="AB13" s="209" t="str">
        <f t="shared" ca="1" si="18"/>
        <v>Faltan 134 Dias</v>
      </c>
      <c r="AC13" s="160"/>
      <c r="AD13" s="181"/>
      <c r="AE13" s="181">
        <v>1</v>
      </c>
      <c r="AF13" s="181">
        <v>1</v>
      </c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</row>
    <row r="14" spans="1:42" hidden="1">
      <c r="A14" s="176" t="s">
        <v>219</v>
      </c>
      <c r="B14" s="291" t="s">
        <v>221</v>
      </c>
      <c r="C14" s="176" t="s">
        <v>222</v>
      </c>
      <c r="D14" s="176">
        <v>900062917</v>
      </c>
      <c r="E14" s="176" t="s">
        <v>184</v>
      </c>
      <c r="F14" s="176" t="s">
        <v>223</v>
      </c>
      <c r="G14" s="177" t="s">
        <v>46</v>
      </c>
      <c r="H14" s="198">
        <f ca="1">SUMIF('R-10'!C$9:C652,A14,'R-10'!H$9:H596)</f>
        <v>1376800</v>
      </c>
      <c r="I14" s="199">
        <f t="shared" ca="1" si="0"/>
        <v>1723200</v>
      </c>
      <c r="J14" s="172"/>
      <c r="K14" s="172">
        <v>3100000</v>
      </c>
      <c r="L14" s="190">
        <f t="shared" si="11"/>
        <v>3100000</v>
      </c>
      <c r="M14" s="200">
        <f t="shared" ca="1" si="1"/>
        <v>0.44412903225806449</v>
      </c>
      <c r="N14" s="193">
        <f>COUNTIF('R-10'!C$9:C596,A14)</f>
        <v>3</v>
      </c>
      <c r="O14" s="173">
        <v>1222</v>
      </c>
      <c r="P14" s="179">
        <v>1222</v>
      </c>
      <c r="Q14" s="215">
        <f t="shared" ca="1" si="2"/>
        <v>55.587096774193547</v>
      </c>
      <c r="R14" s="214">
        <f t="shared" ca="1" si="3"/>
        <v>44.412903225806453</v>
      </c>
      <c r="S14" s="180">
        <v>44439</v>
      </c>
      <c r="T14" s="180">
        <v>44440</v>
      </c>
      <c r="U14" s="180">
        <v>44742</v>
      </c>
      <c r="V14" s="203">
        <f t="shared" ref="V14:V17" si="21">+U14-T14</f>
        <v>302</v>
      </c>
      <c r="W14" s="197" t="str">
        <f t="shared" ref="W14:W17" ca="1" si="22">IF(X14&lt;0,"Vencido hace "&amp;X14*-1&amp;" Dias",IF(X14=0,"Vence hoy",IF(X14&lt;4,"Faltan "&amp;X14&amp;" Dias","Faltan "&amp;X14&amp;" Dias")))</f>
        <v>Faltan 28 Dias</v>
      </c>
      <c r="X14" s="197">
        <f t="shared" ref="X14:X17" ca="1" si="23">+U14-TODAY()</f>
        <v>28</v>
      </c>
      <c r="Y14" s="204">
        <f t="shared" ref="Y14:Y17" ca="1" si="24">+V14-X14</f>
        <v>274</v>
      </c>
      <c r="Z14" s="194">
        <f t="shared" si="19"/>
        <v>44772</v>
      </c>
      <c r="AA14" s="209">
        <f t="shared" ref="AA14:AA33" ca="1" si="25">+Z14-TODAY()</f>
        <v>58</v>
      </c>
      <c r="AB14" s="209" t="str">
        <f t="shared" ref="AB14:AB33" ca="1" si="26">IF(AA14&lt;0,"Vencido hace "&amp;AA14*-1&amp;" Dias",IF(AA14=0,"Vence hoy",IF(AA14&lt;4,"Faltan "&amp;AA14&amp;" Dias","Faltan "&amp;AA14&amp;" Dias")))</f>
        <v>Faltan 58 Dias</v>
      </c>
      <c r="AC14" s="160"/>
      <c r="AD14" s="181"/>
      <c r="AE14" s="181">
        <v>1</v>
      </c>
      <c r="AF14" s="181">
        <v>1</v>
      </c>
      <c r="AG14" s="181">
        <v>1</v>
      </c>
      <c r="AH14" s="181">
        <v>1</v>
      </c>
      <c r="AI14" s="181">
        <v>1</v>
      </c>
      <c r="AJ14" s="181"/>
      <c r="AK14" s="181"/>
      <c r="AL14" s="181"/>
      <c r="AM14" s="181"/>
      <c r="AN14" s="181"/>
      <c r="AO14" s="181"/>
      <c r="AP14" s="181"/>
    </row>
    <row r="15" spans="1:42" hidden="1">
      <c r="A15" s="169" t="s">
        <v>220</v>
      </c>
      <c r="B15" s="290" t="s">
        <v>221</v>
      </c>
      <c r="C15" s="169" t="s">
        <v>222</v>
      </c>
      <c r="D15" s="169">
        <v>900062917</v>
      </c>
      <c r="E15" s="169" t="s">
        <v>184</v>
      </c>
      <c r="F15" s="169" t="s">
        <v>45</v>
      </c>
      <c r="G15" s="171" t="s">
        <v>34</v>
      </c>
      <c r="H15" s="190">
        <f ca="1">SUMIF('R-10'!C$9:C653,A15,'R-10'!H$9:H597)</f>
        <v>2557100</v>
      </c>
      <c r="I15" s="191">
        <f t="shared" ca="1" si="0"/>
        <v>1442900</v>
      </c>
      <c r="J15" s="178"/>
      <c r="K15" s="178">
        <v>4000000</v>
      </c>
      <c r="L15" s="198">
        <f t="shared" si="11"/>
        <v>4000000</v>
      </c>
      <c r="M15" s="192">
        <f t="shared" ca="1" si="1"/>
        <v>0.63927500000000004</v>
      </c>
      <c r="N15" s="201">
        <f>COUNTIF('R-10'!C$9:C597,A15)</f>
        <v>4</v>
      </c>
      <c r="O15" s="179">
        <v>1222</v>
      </c>
      <c r="P15" s="173">
        <v>1222</v>
      </c>
      <c r="Q15" s="216">
        <f t="shared" ca="1" si="2"/>
        <v>36.072500000000005</v>
      </c>
      <c r="R15" s="213">
        <f t="shared" ca="1" si="3"/>
        <v>63.927500000000002</v>
      </c>
      <c r="S15" s="174">
        <v>44439</v>
      </c>
      <c r="T15" s="174">
        <v>44440</v>
      </c>
      <c r="U15" s="174">
        <v>44742</v>
      </c>
      <c r="V15" s="195">
        <f t="shared" si="21"/>
        <v>302</v>
      </c>
      <c r="W15" s="189" t="str">
        <f t="shared" ca="1" si="22"/>
        <v>Faltan 28 Dias</v>
      </c>
      <c r="X15" s="189">
        <f t="shared" ca="1" si="23"/>
        <v>28</v>
      </c>
      <c r="Y15" s="196">
        <f t="shared" ca="1" si="24"/>
        <v>274</v>
      </c>
      <c r="Z15" s="202">
        <f t="shared" si="19"/>
        <v>44772</v>
      </c>
      <c r="AA15" s="209">
        <f t="shared" ca="1" si="25"/>
        <v>58</v>
      </c>
      <c r="AB15" s="209" t="str">
        <f t="shared" ca="1" si="26"/>
        <v>Faltan 58 Dias</v>
      </c>
      <c r="AC15" s="170"/>
      <c r="AD15" s="175"/>
      <c r="AE15" s="175">
        <v>1</v>
      </c>
      <c r="AF15" s="175">
        <v>1</v>
      </c>
      <c r="AG15" s="175">
        <v>1</v>
      </c>
      <c r="AH15" s="175">
        <v>1</v>
      </c>
      <c r="AI15" s="175">
        <v>1</v>
      </c>
      <c r="AJ15" s="175"/>
      <c r="AK15" s="175"/>
      <c r="AL15" s="175"/>
      <c r="AM15" s="175"/>
      <c r="AN15" s="175"/>
      <c r="AO15" s="175"/>
      <c r="AP15" s="175"/>
    </row>
    <row r="16" spans="1:42" hidden="1">
      <c r="A16" s="176" t="s">
        <v>448</v>
      </c>
      <c r="B16" s="291" t="s">
        <v>221</v>
      </c>
      <c r="C16" s="176" t="s">
        <v>222</v>
      </c>
      <c r="D16" s="176">
        <v>900062917</v>
      </c>
      <c r="E16" s="176" t="s">
        <v>184</v>
      </c>
      <c r="F16" s="176" t="s">
        <v>224</v>
      </c>
      <c r="G16" s="177" t="s">
        <v>37</v>
      </c>
      <c r="H16" s="198">
        <f ca="1">SUMIF('R-10'!C$9:C654,A16,'R-10'!H$9:H598)</f>
        <v>575800</v>
      </c>
      <c r="I16" s="317"/>
      <c r="J16" s="172"/>
      <c r="K16" s="172">
        <v>1000000</v>
      </c>
      <c r="L16" s="190">
        <f t="shared" si="11"/>
        <v>1000000</v>
      </c>
      <c r="M16" s="200">
        <f t="shared" ca="1" si="1"/>
        <v>0.57579999999999998</v>
      </c>
      <c r="N16" s="193">
        <f>COUNTIF('R-10'!C$9:C598,A16)</f>
        <v>1</v>
      </c>
      <c r="O16" s="173">
        <v>4322</v>
      </c>
      <c r="P16" s="179">
        <v>8222</v>
      </c>
      <c r="Q16" s="215">
        <f t="shared" si="2"/>
        <v>0</v>
      </c>
      <c r="R16" s="214">
        <f t="shared" ca="1" si="3"/>
        <v>57.58</v>
      </c>
      <c r="S16" s="180">
        <v>44613</v>
      </c>
      <c r="T16" s="180">
        <v>44620</v>
      </c>
      <c r="U16" s="180">
        <v>44742</v>
      </c>
      <c r="V16" s="203">
        <f t="shared" si="21"/>
        <v>122</v>
      </c>
      <c r="W16" s="197" t="str">
        <f t="shared" ca="1" si="22"/>
        <v>Faltan 28 Dias</v>
      </c>
      <c r="X16" s="197">
        <f t="shared" ca="1" si="23"/>
        <v>28</v>
      </c>
      <c r="Y16" s="204">
        <f t="shared" ca="1" si="24"/>
        <v>94</v>
      </c>
      <c r="Z16" s="202">
        <f>U16+60</f>
        <v>44802</v>
      </c>
      <c r="AA16" s="209">
        <f t="shared" ca="1" si="25"/>
        <v>88</v>
      </c>
      <c r="AB16" s="209" t="str">
        <f t="shared" ca="1" si="26"/>
        <v>Faltan 88 Dias</v>
      </c>
      <c r="AC16" s="160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</row>
    <row r="17" spans="1:42" ht="18.75" hidden="1" customHeight="1">
      <c r="A17" s="176" t="s">
        <v>225</v>
      </c>
      <c r="B17" s="291" t="s">
        <v>226</v>
      </c>
      <c r="C17" s="176" t="s">
        <v>227</v>
      </c>
      <c r="D17" s="176">
        <v>16639418</v>
      </c>
      <c r="E17" s="176" t="s">
        <v>228</v>
      </c>
      <c r="F17" s="176" t="s">
        <v>230</v>
      </c>
      <c r="G17" s="177" t="s">
        <v>59</v>
      </c>
      <c r="H17" s="198">
        <f ca="1">SUMIF('R-10'!C$9:C662,A17,'R-10'!H$9:H606)</f>
        <v>6113416</v>
      </c>
      <c r="I17" s="199">
        <f t="shared" ref="I17:I25" ca="1" si="27">+L17-H17</f>
        <v>3056708</v>
      </c>
      <c r="J17" s="178"/>
      <c r="K17" s="178">
        <v>9170124</v>
      </c>
      <c r="L17" s="198">
        <f t="shared" si="11"/>
        <v>9170124</v>
      </c>
      <c r="M17" s="200">
        <f t="shared" ca="1" si="1"/>
        <v>0.66666666666666663</v>
      </c>
      <c r="N17" s="201">
        <f>COUNTIF('R-10'!C$9:C606,A17)</f>
        <v>4</v>
      </c>
      <c r="O17" s="179">
        <v>1322</v>
      </c>
      <c r="P17" s="179">
        <v>1322</v>
      </c>
      <c r="Q17" s="215">
        <f t="shared" ca="1" si="2"/>
        <v>33.333333333333329</v>
      </c>
      <c r="R17" s="214">
        <f t="shared" ca="1" si="3"/>
        <v>66.666666666666657</v>
      </c>
      <c r="S17" s="180">
        <v>44453</v>
      </c>
      <c r="T17" s="180">
        <v>44453</v>
      </c>
      <c r="U17" s="180">
        <v>44742</v>
      </c>
      <c r="V17" s="203">
        <f t="shared" si="21"/>
        <v>289</v>
      </c>
      <c r="W17" s="197" t="str">
        <f t="shared" ca="1" si="22"/>
        <v>Faltan 28 Dias</v>
      </c>
      <c r="X17" s="197">
        <f t="shared" ca="1" si="23"/>
        <v>28</v>
      </c>
      <c r="Y17" s="204">
        <f t="shared" ca="1" si="24"/>
        <v>261</v>
      </c>
      <c r="Z17" s="194">
        <f t="shared" ref="Z17:Z32" si="28">U17+30</f>
        <v>44772</v>
      </c>
      <c r="AA17" s="209">
        <f ca="1">+Z17-TODAY()</f>
        <v>58</v>
      </c>
      <c r="AB17" s="209" t="str">
        <f t="shared" ca="1" si="26"/>
        <v>Faltan 58 Dias</v>
      </c>
      <c r="AC17" s="160"/>
      <c r="AD17" s="181"/>
      <c r="AE17" s="181">
        <v>1</v>
      </c>
      <c r="AF17" s="181">
        <v>1</v>
      </c>
      <c r="AG17" s="181">
        <v>1</v>
      </c>
      <c r="AH17" s="181">
        <v>1</v>
      </c>
      <c r="AI17" s="181">
        <v>1</v>
      </c>
      <c r="AJ17" s="181"/>
      <c r="AK17" s="181"/>
      <c r="AL17" s="181"/>
      <c r="AM17" s="181"/>
      <c r="AN17" s="181"/>
      <c r="AO17" s="181"/>
      <c r="AP17" s="181"/>
    </row>
    <row r="18" spans="1:42" hidden="1">
      <c r="A18" s="169" t="s">
        <v>235</v>
      </c>
      <c r="B18" s="290" t="s">
        <v>236</v>
      </c>
      <c r="C18" s="169" t="s">
        <v>183</v>
      </c>
      <c r="D18" s="169">
        <v>1085663638</v>
      </c>
      <c r="E18" s="169" t="s">
        <v>237</v>
      </c>
      <c r="F18" s="169" t="s">
        <v>330</v>
      </c>
      <c r="G18" s="171" t="s">
        <v>33</v>
      </c>
      <c r="H18" s="190">
        <f ca="1">SUMIF('R-10'!C$9:C671,A18,'R-10'!H$9:H615)</f>
        <v>15507980</v>
      </c>
      <c r="I18" s="191">
        <f t="shared" ca="1" si="27"/>
        <v>11492020</v>
      </c>
      <c r="J18" s="172"/>
      <c r="K18" s="172">
        <v>27000000</v>
      </c>
      <c r="L18" s="190">
        <f t="shared" si="11"/>
        <v>27000000</v>
      </c>
      <c r="M18" s="192">
        <f t="shared" ca="1" si="1"/>
        <v>0.57436962962962967</v>
      </c>
      <c r="N18" s="193">
        <f>COUNTIF('R-10'!C$9:C615,A18)</f>
        <v>3</v>
      </c>
      <c r="O18" s="173">
        <v>422</v>
      </c>
      <c r="P18" s="173">
        <v>422</v>
      </c>
      <c r="Q18" s="216">
        <f t="shared" ca="1" si="2"/>
        <v>42.563037037037041</v>
      </c>
      <c r="R18" s="213">
        <f t="shared" ca="1" si="3"/>
        <v>57.436962962962966</v>
      </c>
      <c r="S18" s="174">
        <v>44469</v>
      </c>
      <c r="T18" s="174">
        <v>44482</v>
      </c>
      <c r="U18" s="174">
        <v>44772</v>
      </c>
      <c r="V18" s="195">
        <f t="shared" ref="V18:V33" si="29">+U18-T18</f>
        <v>290</v>
      </c>
      <c r="W18" s="189" t="str">
        <f t="shared" ref="W18:W33" ca="1" si="30">IF(X18&lt;0,"Vencido hace "&amp;X18*-1&amp;" Dias",IF(X18=0,"Vence hoy",IF(X18&lt;4,"Faltan "&amp;X18&amp;" Dias","Faltan "&amp;X18&amp;" Dias")))</f>
        <v>Faltan 58 Dias</v>
      </c>
      <c r="X18" s="189">
        <f t="shared" ref="X18:X33" ca="1" si="31">+U18-TODAY()</f>
        <v>58</v>
      </c>
      <c r="Y18" s="196">
        <f t="shared" ref="Y18:Y33" ca="1" si="32">+V18-X18</f>
        <v>232</v>
      </c>
      <c r="Z18" s="202">
        <f t="shared" si="28"/>
        <v>44802</v>
      </c>
      <c r="AA18" s="209">
        <f t="shared" ca="1" si="25"/>
        <v>88</v>
      </c>
      <c r="AB18" s="209" t="str">
        <f t="shared" ca="1" si="26"/>
        <v>Faltan 88 Dias</v>
      </c>
      <c r="AC18" s="170"/>
      <c r="AD18" s="175"/>
      <c r="AE18" s="175">
        <v>1</v>
      </c>
      <c r="AF18" s="175">
        <v>1</v>
      </c>
      <c r="AG18" s="175"/>
      <c r="AH18" s="175">
        <v>1</v>
      </c>
      <c r="AI18" s="175">
        <v>1</v>
      </c>
      <c r="AJ18" s="175"/>
      <c r="AK18" s="175"/>
      <c r="AL18" s="175"/>
      <c r="AM18" s="175"/>
      <c r="AN18" s="175"/>
      <c r="AO18" s="175"/>
      <c r="AP18" s="175"/>
    </row>
    <row r="19" spans="1:42" hidden="1">
      <c r="A19" s="176" t="s">
        <v>234</v>
      </c>
      <c r="B19" s="291" t="s">
        <v>236</v>
      </c>
      <c r="C19" s="176" t="s">
        <v>183</v>
      </c>
      <c r="D19" s="176">
        <v>1085663638</v>
      </c>
      <c r="E19" s="176" t="s">
        <v>237</v>
      </c>
      <c r="F19" s="176" t="s">
        <v>48</v>
      </c>
      <c r="G19" s="177" t="s">
        <v>35</v>
      </c>
      <c r="H19" s="198">
        <f ca="1">SUMIF('R-10'!C$9:C672,A19,'R-10'!H$9:H616)</f>
        <v>7540380</v>
      </c>
      <c r="I19" s="199">
        <f t="shared" ca="1" si="27"/>
        <v>22459620</v>
      </c>
      <c r="J19" s="178"/>
      <c r="K19" s="178">
        <v>30000000</v>
      </c>
      <c r="L19" s="198">
        <f t="shared" si="11"/>
        <v>30000000</v>
      </c>
      <c r="M19" s="200">
        <f t="shared" ca="1" si="1"/>
        <v>0.25134600000000001</v>
      </c>
      <c r="N19" s="201">
        <f>COUNTIF('R-10'!C$9:C616,A19)</f>
        <v>2</v>
      </c>
      <c r="O19" s="179">
        <v>422</v>
      </c>
      <c r="P19" s="179">
        <v>422</v>
      </c>
      <c r="Q19" s="215">
        <f t="shared" ca="1" si="2"/>
        <v>74.865400000000008</v>
      </c>
      <c r="R19" s="214">
        <f t="shared" ca="1" si="3"/>
        <v>25.134600000000002</v>
      </c>
      <c r="S19" s="180">
        <v>44469</v>
      </c>
      <c r="T19" s="180">
        <v>44482</v>
      </c>
      <c r="U19" s="180">
        <v>44772</v>
      </c>
      <c r="V19" s="203">
        <f t="shared" si="29"/>
        <v>290</v>
      </c>
      <c r="W19" s="197" t="str">
        <f t="shared" ca="1" si="30"/>
        <v>Faltan 58 Dias</v>
      </c>
      <c r="X19" s="197">
        <f t="shared" ca="1" si="31"/>
        <v>58</v>
      </c>
      <c r="Y19" s="204">
        <f t="shared" ca="1" si="32"/>
        <v>232</v>
      </c>
      <c r="Z19" s="194">
        <f t="shared" si="28"/>
        <v>44802</v>
      </c>
      <c r="AA19" s="209">
        <f t="shared" ca="1" si="25"/>
        <v>88</v>
      </c>
      <c r="AB19" s="209" t="str">
        <f t="shared" ca="1" si="26"/>
        <v>Faltan 88 Dias</v>
      </c>
      <c r="AC19" s="160"/>
      <c r="AD19" s="181"/>
      <c r="AE19" s="181">
        <v>1</v>
      </c>
      <c r="AF19" s="181">
        <v>1</v>
      </c>
      <c r="AG19" s="181">
        <v>1</v>
      </c>
      <c r="AH19" s="181">
        <v>1</v>
      </c>
      <c r="AI19" s="181">
        <v>1</v>
      </c>
      <c r="AJ19" s="181"/>
      <c r="AK19" s="181"/>
      <c r="AL19" s="181"/>
      <c r="AM19" s="181"/>
      <c r="AN19" s="181"/>
      <c r="AO19" s="181"/>
      <c r="AP19" s="181"/>
    </row>
    <row r="20" spans="1:42" hidden="1">
      <c r="A20" s="169" t="s">
        <v>240</v>
      </c>
      <c r="B20" s="290" t="s">
        <v>241</v>
      </c>
      <c r="C20" s="169" t="s">
        <v>242</v>
      </c>
      <c r="D20" s="169">
        <v>860010451</v>
      </c>
      <c r="E20" s="169" t="s">
        <v>243</v>
      </c>
      <c r="F20" s="169" t="s">
        <v>47</v>
      </c>
      <c r="G20" s="171" t="s">
        <v>36</v>
      </c>
      <c r="H20" s="190">
        <f ca="1">SUMIF('R-16'!C$9:C705,A20,'R-16'!H$9:H649)</f>
        <v>24318740.039999999</v>
      </c>
      <c r="I20" s="191">
        <f t="shared" ca="1" si="27"/>
        <v>8887250.4100000001</v>
      </c>
      <c r="J20" s="172"/>
      <c r="K20" s="172">
        <v>33205990.449999999</v>
      </c>
      <c r="L20" s="190">
        <f t="shared" si="11"/>
        <v>33205990.449999999</v>
      </c>
      <c r="M20" s="192">
        <f t="shared" ca="1" si="1"/>
        <v>0.73236002632169639</v>
      </c>
      <c r="N20" s="193">
        <f>COUNTIF('R-10'!C$9:C623,A20)</f>
        <v>0</v>
      </c>
      <c r="O20" s="173">
        <v>4022</v>
      </c>
      <c r="P20" s="173">
        <v>5422</v>
      </c>
      <c r="Q20" s="216">
        <f t="shared" ca="1" si="2"/>
        <v>26.76399736783036</v>
      </c>
      <c r="R20" s="213">
        <f t="shared" ca="1" si="3"/>
        <v>73.236002632169644</v>
      </c>
      <c r="S20" s="174">
        <v>44445</v>
      </c>
      <c r="T20" s="174">
        <v>44453</v>
      </c>
      <c r="U20" s="174">
        <v>44742</v>
      </c>
      <c r="V20" s="195">
        <f t="shared" si="29"/>
        <v>289</v>
      </c>
      <c r="W20" s="189" t="str">
        <f t="shared" ca="1" si="30"/>
        <v>Faltan 28 Dias</v>
      </c>
      <c r="X20" s="189">
        <f t="shared" ca="1" si="31"/>
        <v>28</v>
      </c>
      <c r="Y20" s="196">
        <f t="shared" ca="1" si="32"/>
        <v>261</v>
      </c>
      <c r="Z20" s="202">
        <f t="shared" ref="Z20:Z26" si="33">U20+60</f>
        <v>44802</v>
      </c>
      <c r="AA20" s="209">
        <f t="shared" ca="1" si="25"/>
        <v>88</v>
      </c>
      <c r="AB20" s="209" t="str">
        <f t="shared" ca="1" si="26"/>
        <v>Faltan 88 Dias</v>
      </c>
      <c r="AC20" s="170"/>
      <c r="AD20" s="175"/>
      <c r="AE20" s="175">
        <v>1</v>
      </c>
      <c r="AF20" s="175">
        <v>1</v>
      </c>
      <c r="AG20" s="175"/>
      <c r="AH20" s="175">
        <v>1</v>
      </c>
      <c r="AI20" s="175">
        <v>1</v>
      </c>
      <c r="AJ20" s="175"/>
      <c r="AK20" s="175"/>
      <c r="AL20" s="175"/>
      <c r="AM20" s="175"/>
      <c r="AN20" s="175"/>
      <c r="AO20" s="175"/>
      <c r="AP20" s="175"/>
    </row>
    <row r="21" spans="1:42">
      <c r="A21" s="169" t="s">
        <v>255</v>
      </c>
      <c r="B21" s="290" t="s">
        <v>248</v>
      </c>
      <c r="C21" s="169" t="s">
        <v>247</v>
      </c>
      <c r="D21" s="169">
        <v>811041369</v>
      </c>
      <c r="E21" s="169" t="s">
        <v>253</v>
      </c>
      <c r="F21" s="169" t="s">
        <v>120</v>
      </c>
      <c r="G21" s="171" t="s">
        <v>35</v>
      </c>
      <c r="H21" s="190">
        <f ca="1">SUMIF('R-10'!C$9:C681,A21,'R-10'!H$9:H625)</f>
        <v>3961686.83</v>
      </c>
      <c r="I21" s="191">
        <f t="shared" ca="1" si="27"/>
        <v>0</v>
      </c>
      <c r="J21" s="178"/>
      <c r="K21" s="178">
        <v>3961686.83</v>
      </c>
      <c r="L21" s="198">
        <f t="shared" si="11"/>
        <v>3961686.83</v>
      </c>
      <c r="M21" s="192">
        <f t="shared" ca="1" si="1"/>
        <v>1</v>
      </c>
      <c r="N21" s="201">
        <f>COUNTIF('R-10'!C$9:C625,A21)</f>
        <v>1</v>
      </c>
      <c r="O21" s="179">
        <v>622</v>
      </c>
      <c r="P21" s="173">
        <v>622</v>
      </c>
      <c r="Q21" s="216">
        <f t="shared" ca="1" si="2"/>
        <v>0</v>
      </c>
      <c r="R21" s="213">
        <f t="shared" ca="1" si="3"/>
        <v>100</v>
      </c>
      <c r="S21" s="174">
        <v>44495</v>
      </c>
      <c r="T21" s="174">
        <v>44495</v>
      </c>
      <c r="U21" s="174">
        <v>44592</v>
      </c>
      <c r="V21" s="195">
        <f t="shared" si="29"/>
        <v>97</v>
      </c>
      <c r="W21" s="189" t="str">
        <f t="shared" ca="1" si="30"/>
        <v>Vencido hace 122 Dias</v>
      </c>
      <c r="X21" s="189">
        <f t="shared" ca="1" si="31"/>
        <v>-122</v>
      </c>
      <c r="Y21" s="196">
        <f t="shared" ca="1" si="32"/>
        <v>219</v>
      </c>
      <c r="Z21" s="202">
        <f t="shared" si="33"/>
        <v>44652</v>
      </c>
      <c r="AA21" s="209">
        <f t="shared" ca="1" si="25"/>
        <v>-62</v>
      </c>
      <c r="AB21" s="209" t="str">
        <f t="shared" ca="1" si="26"/>
        <v>Vencido hace 62 Dias</v>
      </c>
      <c r="AC21" s="170"/>
      <c r="AD21" s="175"/>
      <c r="AE21" s="175">
        <v>1</v>
      </c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</row>
    <row r="22" spans="1:42">
      <c r="A22" s="176" t="s">
        <v>251</v>
      </c>
      <c r="B22" s="291" t="s">
        <v>252</v>
      </c>
      <c r="C22" s="176" t="s">
        <v>117</v>
      </c>
      <c r="D22" s="176">
        <v>860002400</v>
      </c>
      <c r="E22" s="176" t="s">
        <v>350</v>
      </c>
      <c r="F22" s="176" t="s">
        <v>118</v>
      </c>
      <c r="G22" s="177" t="s">
        <v>33</v>
      </c>
      <c r="H22" s="198">
        <f ca="1">SUMIF('R-10'!C$9:C684,A22,'R-10'!H$9:H628)</f>
        <v>12984655</v>
      </c>
      <c r="I22" s="199">
        <f t="shared" ca="1" si="27"/>
        <v>0</v>
      </c>
      <c r="J22" s="172"/>
      <c r="K22" s="172">
        <v>12984655</v>
      </c>
      <c r="L22" s="190">
        <f t="shared" si="11"/>
        <v>12984655</v>
      </c>
      <c r="M22" s="200">
        <f t="shared" ca="1" si="1"/>
        <v>1</v>
      </c>
      <c r="N22" s="193">
        <f>COUNTIF('R-10'!C$9:C628,A22)</f>
        <v>1</v>
      </c>
      <c r="O22" s="173">
        <v>522</v>
      </c>
      <c r="P22" s="179">
        <v>522</v>
      </c>
      <c r="Q22" s="215">
        <f t="shared" ca="1" si="2"/>
        <v>0</v>
      </c>
      <c r="R22" s="214">
        <f t="shared" ca="1" si="3"/>
        <v>100</v>
      </c>
      <c r="S22" s="180">
        <v>44492</v>
      </c>
      <c r="T22" s="180">
        <v>44495</v>
      </c>
      <c r="U22" s="180">
        <v>44587</v>
      </c>
      <c r="V22" s="203">
        <f t="shared" si="29"/>
        <v>92</v>
      </c>
      <c r="W22" s="197" t="str">
        <f t="shared" ca="1" si="30"/>
        <v>Vencido hace 127 Dias</v>
      </c>
      <c r="X22" s="197">
        <f t="shared" ca="1" si="31"/>
        <v>-127</v>
      </c>
      <c r="Y22" s="204">
        <f t="shared" ca="1" si="32"/>
        <v>219</v>
      </c>
      <c r="Z22" s="202">
        <f t="shared" si="33"/>
        <v>44647</v>
      </c>
      <c r="AA22" s="209">
        <f t="shared" ca="1" si="25"/>
        <v>-67</v>
      </c>
      <c r="AB22" s="209" t="str">
        <f t="shared" ca="1" si="26"/>
        <v>Vencido hace 67 Dias</v>
      </c>
      <c r="AC22" s="160"/>
      <c r="AD22" s="181"/>
      <c r="AE22" s="181">
        <v>1</v>
      </c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</row>
    <row r="23" spans="1:42">
      <c r="A23" s="176" t="s">
        <v>256</v>
      </c>
      <c r="B23" s="291" t="s">
        <v>248</v>
      </c>
      <c r="C23" s="176" t="s">
        <v>247</v>
      </c>
      <c r="D23" s="176">
        <v>811041369</v>
      </c>
      <c r="E23" s="176" t="s">
        <v>253</v>
      </c>
      <c r="F23" s="176" t="s">
        <v>120</v>
      </c>
      <c r="G23" s="177" t="s">
        <v>35</v>
      </c>
      <c r="H23" s="198">
        <f ca="1">SUMIF('R-10'!C$9:C686,A23,'R-10'!H$9:H630)</f>
        <v>6123583.7999999998</v>
      </c>
      <c r="I23" s="199">
        <f t="shared" ca="1" si="27"/>
        <v>0</v>
      </c>
      <c r="J23" s="178"/>
      <c r="K23" s="178">
        <v>6123583.7999999998</v>
      </c>
      <c r="L23" s="198">
        <f t="shared" si="11"/>
        <v>6123583.7999999998</v>
      </c>
      <c r="M23" s="200">
        <f t="shared" ca="1" si="1"/>
        <v>1</v>
      </c>
      <c r="N23" s="201">
        <f>COUNTIF('R-10'!C$9:C630,A23)</f>
        <v>1</v>
      </c>
      <c r="O23" s="179">
        <v>622</v>
      </c>
      <c r="P23" s="179">
        <v>622</v>
      </c>
      <c r="Q23" s="215">
        <f t="shared" ca="1" si="2"/>
        <v>0</v>
      </c>
      <c r="R23" s="214">
        <f t="shared" ca="1" si="3"/>
        <v>100</v>
      </c>
      <c r="S23" s="180" t="s">
        <v>254</v>
      </c>
      <c r="T23" s="180">
        <v>44495</v>
      </c>
      <c r="U23" s="180">
        <v>44592</v>
      </c>
      <c r="V23" s="203">
        <f t="shared" si="29"/>
        <v>97</v>
      </c>
      <c r="W23" s="197" t="str">
        <f t="shared" ca="1" si="30"/>
        <v>Vencido hace 122 Dias</v>
      </c>
      <c r="X23" s="197">
        <f t="shared" ca="1" si="31"/>
        <v>-122</v>
      </c>
      <c r="Y23" s="204">
        <f t="shared" ca="1" si="32"/>
        <v>219</v>
      </c>
      <c r="Z23" s="202">
        <f t="shared" si="33"/>
        <v>44652</v>
      </c>
      <c r="AA23" s="209">
        <f t="shared" ca="1" si="25"/>
        <v>-62</v>
      </c>
      <c r="AB23" s="209" t="str">
        <f t="shared" ca="1" si="26"/>
        <v>Vencido hace 62 Dias</v>
      </c>
      <c r="AC23" s="160"/>
      <c r="AD23" s="181"/>
      <c r="AE23" s="181">
        <v>1</v>
      </c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</row>
    <row r="24" spans="1:42">
      <c r="A24" s="169" t="s">
        <v>258</v>
      </c>
      <c r="B24" s="290" t="s">
        <v>257</v>
      </c>
      <c r="C24" s="169" t="s">
        <v>198</v>
      </c>
      <c r="D24" s="169">
        <v>900110012</v>
      </c>
      <c r="E24" s="169" t="s">
        <v>184</v>
      </c>
      <c r="F24" s="169" t="s">
        <v>120</v>
      </c>
      <c r="G24" s="171" t="s">
        <v>46</v>
      </c>
      <c r="H24" s="190">
        <f ca="1">SUMIF('R-10'!C$9:C687,A24,'R-10'!H$9:H631)</f>
        <v>12451189.42</v>
      </c>
      <c r="I24" s="191">
        <f t="shared" ca="1" si="27"/>
        <v>0</v>
      </c>
      <c r="J24" s="172"/>
      <c r="K24" s="172">
        <v>12451189.42</v>
      </c>
      <c r="L24" s="190">
        <f t="shared" si="11"/>
        <v>12451189.42</v>
      </c>
      <c r="M24" s="192">
        <f t="shared" ca="1" si="1"/>
        <v>1</v>
      </c>
      <c r="N24" s="193">
        <f>COUNTIF('R-10'!C$9:C631,A24)</f>
        <v>1</v>
      </c>
      <c r="O24" s="173"/>
      <c r="P24" s="173">
        <v>83021</v>
      </c>
      <c r="Q24" s="216">
        <f t="shared" ca="1" si="2"/>
        <v>0</v>
      </c>
      <c r="R24" s="213">
        <f t="shared" ca="1" si="3"/>
        <v>100</v>
      </c>
      <c r="S24" s="174">
        <v>44512</v>
      </c>
      <c r="T24" s="174">
        <v>44522</v>
      </c>
      <c r="U24" s="174">
        <v>44592</v>
      </c>
      <c r="V24" s="195">
        <f t="shared" si="29"/>
        <v>70</v>
      </c>
      <c r="W24" s="189" t="str">
        <f t="shared" ca="1" si="30"/>
        <v>Vencido hace 122 Dias</v>
      </c>
      <c r="X24" s="189">
        <f t="shared" ca="1" si="31"/>
        <v>-122</v>
      </c>
      <c r="Y24" s="196">
        <f t="shared" ca="1" si="32"/>
        <v>192</v>
      </c>
      <c r="Z24" s="202">
        <f t="shared" si="33"/>
        <v>44652</v>
      </c>
      <c r="AA24" s="209">
        <f t="shared" ca="1" si="25"/>
        <v>-62</v>
      </c>
      <c r="AB24" s="209" t="str">
        <f t="shared" ca="1" si="26"/>
        <v>Vencido hace 62 Dias</v>
      </c>
      <c r="AC24" s="170"/>
      <c r="AD24" s="175"/>
      <c r="AE24" s="175">
        <v>1</v>
      </c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</row>
    <row r="25" spans="1:42">
      <c r="A25" s="176" t="s">
        <v>259</v>
      </c>
      <c r="B25" s="291" t="s">
        <v>257</v>
      </c>
      <c r="C25" s="176" t="s">
        <v>198</v>
      </c>
      <c r="D25" s="176">
        <v>900110012</v>
      </c>
      <c r="E25" s="176" t="s">
        <v>184</v>
      </c>
      <c r="F25" s="176" t="s">
        <v>120</v>
      </c>
      <c r="G25" s="177" t="s">
        <v>34</v>
      </c>
      <c r="H25" s="198">
        <f ca="1">SUMIF('R-10'!C$9:C688,A25,'R-10'!H$9:H632)</f>
        <v>26975551.710000001</v>
      </c>
      <c r="I25" s="199">
        <f t="shared" ca="1" si="27"/>
        <v>0</v>
      </c>
      <c r="J25" s="178"/>
      <c r="K25" s="178">
        <v>26975551.710000001</v>
      </c>
      <c r="L25" s="198">
        <f t="shared" si="11"/>
        <v>26975551.710000001</v>
      </c>
      <c r="M25" s="200">
        <f t="shared" ca="1" si="1"/>
        <v>1</v>
      </c>
      <c r="N25" s="201">
        <f>COUNTIF('R-10'!C$9:C632,A25)</f>
        <v>1</v>
      </c>
      <c r="O25" s="179"/>
      <c r="P25" s="179">
        <v>83021</v>
      </c>
      <c r="Q25" s="215">
        <f t="shared" ca="1" si="2"/>
        <v>0</v>
      </c>
      <c r="R25" s="214">
        <f t="shared" ca="1" si="3"/>
        <v>100</v>
      </c>
      <c r="S25" s="180">
        <v>44512</v>
      </c>
      <c r="T25" s="180">
        <v>44522</v>
      </c>
      <c r="U25" s="180">
        <v>44592</v>
      </c>
      <c r="V25" s="203">
        <f t="shared" si="29"/>
        <v>70</v>
      </c>
      <c r="W25" s="197" t="str">
        <f t="shared" ca="1" si="30"/>
        <v>Vencido hace 122 Dias</v>
      </c>
      <c r="X25" s="197">
        <f t="shared" ca="1" si="31"/>
        <v>-122</v>
      </c>
      <c r="Y25" s="204">
        <f t="shared" ca="1" si="32"/>
        <v>192</v>
      </c>
      <c r="Z25" s="202">
        <f t="shared" si="33"/>
        <v>44652</v>
      </c>
      <c r="AA25" s="209">
        <f t="shared" ca="1" si="25"/>
        <v>-62</v>
      </c>
      <c r="AB25" s="209" t="str">
        <f t="shared" ca="1" si="26"/>
        <v>Vencido hace 62 Dias</v>
      </c>
      <c r="AC25" s="160"/>
      <c r="AD25" s="181"/>
      <c r="AE25" s="181">
        <v>1</v>
      </c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</row>
    <row r="26" spans="1:42" hidden="1">
      <c r="A26" s="176" t="s">
        <v>269</v>
      </c>
      <c r="B26" s="299" t="s">
        <v>270</v>
      </c>
      <c r="C26" s="176" t="s">
        <v>151</v>
      </c>
      <c r="D26" s="176">
        <v>25280534</v>
      </c>
      <c r="E26" s="176"/>
      <c r="F26" s="176" t="s">
        <v>133</v>
      </c>
      <c r="G26" s="177" t="s">
        <v>35</v>
      </c>
      <c r="H26" s="198">
        <f ca="1">SUMIF('R-10'!C$9:C696,A26,'R-10'!H$9:H640)</f>
        <v>0</v>
      </c>
      <c r="I26" s="317"/>
      <c r="J26" s="172"/>
      <c r="K26" s="172">
        <v>5023200</v>
      </c>
      <c r="L26" s="190">
        <f t="shared" si="11"/>
        <v>5023200</v>
      </c>
      <c r="M26" s="200">
        <f t="shared" ca="1" si="1"/>
        <v>0</v>
      </c>
      <c r="N26" s="193">
        <f>COUNTIF('R-10'!C$9:C640,A26)</f>
        <v>0</v>
      </c>
      <c r="O26" s="173"/>
      <c r="P26" s="179"/>
      <c r="Q26" s="215">
        <f t="shared" si="2"/>
        <v>0</v>
      </c>
      <c r="R26" s="214">
        <f t="shared" ca="1" si="3"/>
        <v>0</v>
      </c>
      <c r="S26" s="180">
        <v>44512</v>
      </c>
      <c r="T26" s="180">
        <v>44512</v>
      </c>
      <c r="U26" s="180">
        <v>44877</v>
      </c>
      <c r="V26" s="203">
        <f t="shared" si="29"/>
        <v>365</v>
      </c>
      <c r="W26" s="197" t="str">
        <f t="shared" ca="1" si="30"/>
        <v>Faltan 163 Dias</v>
      </c>
      <c r="X26" s="197">
        <f t="shared" ca="1" si="31"/>
        <v>163</v>
      </c>
      <c r="Y26" s="204">
        <f t="shared" ca="1" si="32"/>
        <v>202</v>
      </c>
      <c r="Z26" s="202">
        <f t="shared" si="33"/>
        <v>44937</v>
      </c>
      <c r="AA26" s="209">
        <f t="shared" ca="1" si="25"/>
        <v>223</v>
      </c>
      <c r="AB26" s="209" t="str">
        <f t="shared" ca="1" si="26"/>
        <v>Faltan 223 Dias</v>
      </c>
      <c r="AC26" s="160"/>
      <c r="AD26" s="181"/>
      <c r="AE26" s="181">
        <v>1</v>
      </c>
      <c r="AF26" s="181">
        <v>1</v>
      </c>
      <c r="AG26" s="181"/>
      <c r="AH26" s="181">
        <v>1</v>
      </c>
      <c r="AI26" s="181"/>
      <c r="AJ26" s="181"/>
      <c r="AK26" s="181"/>
      <c r="AL26" s="181"/>
      <c r="AM26" s="181"/>
      <c r="AN26" s="181"/>
      <c r="AO26" s="181"/>
      <c r="AP26" s="181"/>
    </row>
    <row r="27" spans="1:42" hidden="1">
      <c r="A27" s="176" t="s">
        <v>272</v>
      </c>
      <c r="B27" s="291" t="s">
        <v>271</v>
      </c>
      <c r="C27" s="176" t="s">
        <v>176</v>
      </c>
      <c r="D27" s="176">
        <v>76330708</v>
      </c>
      <c r="E27" s="176" t="s">
        <v>184</v>
      </c>
      <c r="F27" s="176" t="s">
        <v>55</v>
      </c>
      <c r="G27" s="177" t="s">
        <v>33</v>
      </c>
      <c r="H27" s="198">
        <f ca="1">SUMIF('R-10'!C$9:C704,A27,'R-10'!H$9:H648)</f>
        <v>127718395.04000001</v>
      </c>
      <c r="I27" s="199">
        <f t="shared" ref="I27:I36" ca="1" si="34">+L27-H27</f>
        <v>92281604.959999993</v>
      </c>
      <c r="J27" s="178"/>
      <c r="K27" s="178">
        <v>220000000</v>
      </c>
      <c r="L27" s="198">
        <f t="shared" si="11"/>
        <v>220000000</v>
      </c>
      <c r="M27" s="200">
        <f t="shared" ca="1" si="1"/>
        <v>0.58053815927272734</v>
      </c>
      <c r="N27" s="201">
        <f>COUNTIF('R-10'!C$9:C648,A27)</f>
        <v>4</v>
      </c>
      <c r="O27" s="179">
        <v>1022</v>
      </c>
      <c r="P27" s="179">
        <v>1022</v>
      </c>
      <c r="Q27" s="215">
        <f t="shared" ca="1" si="2"/>
        <v>41.94618407272727</v>
      </c>
      <c r="R27" s="214">
        <f t="shared" ca="1" si="3"/>
        <v>58.053815927272737</v>
      </c>
      <c r="S27" s="180">
        <v>44523</v>
      </c>
      <c r="T27" s="180">
        <v>44526</v>
      </c>
      <c r="U27" s="180">
        <v>44773</v>
      </c>
      <c r="V27" s="203">
        <f t="shared" si="29"/>
        <v>247</v>
      </c>
      <c r="W27" s="197" t="str">
        <f t="shared" ca="1" si="30"/>
        <v>Faltan 59 Dias</v>
      </c>
      <c r="X27" s="197">
        <f t="shared" ca="1" si="31"/>
        <v>59</v>
      </c>
      <c r="Y27" s="204">
        <f t="shared" ca="1" si="32"/>
        <v>188</v>
      </c>
      <c r="Z27" s="194">
        <f t="shared" si="28"/>
        <v>44803</v>
      </c>
      <c r="AA27" s="209">
        <f t="shared" ca="1" si="25"/>
        <v>89</v>
      </c>
      <c r="AB27" s="209" t="str">
        <f t="shared" ca="1" si="26"/>
        <v>Faltan 89 Dias</v>
      </c>
      <c r="AC27" s="160"/>
      <c r="AD27" s="181"/>
      <c r="AE27" s="181"/>
      <c r="AF27" s="181">
        <v>1</v>
      </c>
      <c r="AG27" s="181">
        <v>1</v>
      </c>
      <c r="AH27" s="181">
        <v>1</v>
      </c>
      <c r="AI27" s="181">
        <v>1</v>
      </c>
      <c r="AJ27" s="181"/>
      <c r="AK27" s="181"/>
      <c r="AL27" s="181"/>
      <c r="AM27" s="181"/>
      <c r="AN27" s="181"/>
      <c r="AO27" s="181"/>
      <c r="AP27" s="181"/>
    </row>
    <row r="28" spans="1:42" hidden="1">
      <c r="A28" s="169" t="s">
        <v>273</v>
      </c>
      <c r="B28" s="290" t="s">
        <v>271</v>
      </c>
      <c r="C28" s="169" t="s">
        <v>176</v>
      </c>
      <c r="D28" s="169">
        <v>76330708</v>
      </c>
      <c r="E28" s="169" t="s">
        <v>184</v>
      </c>
      <c r="F28" s="169" t="s">
        <v>354</v>
      </c>
      <c r="G28" s="171" t="s">
        <v>34</v>
      </c>
      <c r="H28" s="190">
        <f ca="1">SUMIF('R-10'!C$9:C705,A28,'R-10'!H$9:H649)</f>
        <v>30352175.16</v>
      </c>
      <c r="I28" s="191">
        <f t="shared" ca="1" si="34"/>
        <v>69647824.840000004</v>
      </c>
      <c r="J28" s="172"/>
      <c r="K28" s="172">
        <v>100000000</v>
      </c>
      <c r="L28" s="190">
        <f t="shared" si="11"/>
        <v>100000000</v>
      </c>
      <c r="M28" s="192">
        <f t="shared" ca="1" si="1"/>
        <v>0.3035217516</v>
      </c>
      <c r="N28" s="193">
        <f>COUNTIF('R-10'!C$9:C649,A28)</f>
        <v>4</v>
      </c>
      <c r="O28" s="173">
        <v>1022</v>
      </c>
      <c r="P28" s="173">
        <v>1022</v>
      </c>
      <c r="Q28" s="216">
        <f t="shared" ca="1" si="2"/>
        <v>69.647824839999998</v>
      </c>
      <c r="R28" s="213">
        <f t="shared" ca="1" si="3"/>
        <v>30.352175160000002</v>
      </c>
      <c r="S28" s="174">
        <v>44523</v>
      </c>
      <c r="T28" s="174">
        <v>44526</v>
      </c>
      <c r="U28" s="174">
        <v>44773</v>
      </c>
      <c r="V28" s="195">
        <f t="shared" si="29"/>
        <v>247</v>
      </c>
      <c r="W28" s="189" t="str">
        <f t="shared" ca="1" si="30"/>
        <v>Faltan 59 Dias</v>
      </c>
      <c r="X28" s="189">
        <f t="shared" ca="1" si="31"/>
        <v>59</v>
      </c>
      <c r="Y28" s="196">
        <f t="shared" ca="1" si="32"/>
        <v>188</v>
      </c>
      <c r="Z28" s="202">
        <f t="shared" si="28"/>
        <v>44803</v>
      </c>
      <c r="AA28" s="209">
        <f t="shared" ca="1" si="25"/>
        <v>89</v>
      </c>
      <c r="AB28" s="209" t="str">
        <f t="shared" ca="1" si="26"/>
        <v>Faltan 89 Dias</v>
      </c>
      <c r="AC28" s="170"/>
      <c r="AD28" s="175"/>
      <c r="AE28" s="175">
        <v>1</v>
      </c>
      <c r="AF28" s="175">
        <v>1</v>
      </c>
      <c r="AG28" s="175">
        <v>1</v>
      </c>
      <c r="AH28" s="175">
        <v>1</v>
      </c>
      <c r="AI28" s="175">
        <v>1</v>
      </c>
      <c r="AJ28" s="175"/>
      <c r="AK28" s="175"/>
      <c r="AL28" s="175"/>
      <c r="AM28" s="175"/>
      <c r="AN28" s="175"/>
      <c r="AO28" s="175"/>
      <c r="AP28" s="175"/>
    </row>
    <row r="29" spans="1:42" hidden="1">
      <c r="A29" s="176" t="s">
        <v>274</v>
      </c>
      <c r="B29" s="291" t="s">
        <v>271</v>
      </c>
      <c r="C29" s="176" t="s">
        <v>176</v>
      </c>
      <c r="D29" s="176">
        <v>76330708</v>
      </c>
      <c r="E29" s="176" t="s">
        <v>184</v>
      </c>
      <c r="F29" s="176" t="s">
        <v>249</v>
      </c>
      <c r="G29" s="177" t="s">
        <v>37</v>
      </c>
      <c r="H29" s="198">
        <f ca="1">SUMIF('R-10'!C$9:C706,A29,'R-10'!H$9:H650)</f>
        <v>0</v>
      </c>
      <c r="I29" s="199">
        <f t="shared" ca="1" si="34"/>
        <v>5500000</v>
      </c>
      <c r="J29" s="178"/>
      <c r="K29" s="178">
        <v>5500000</v>
      </c>
      <c r="L29" s="198">
        <f t="shared" si="11"/>
        <v>5500000</v>
      </c>
      <c r="M29" s="200">
        <f t="shared" ca="1" si="1"/>
        <v>0</v>
      </c>
      <c r="N29" s="201">
        <f>COUNTIF('R-10'!C$9:C650,A29)</f>
        <v>0</v>
      </c>
      <c r="O29" s="179">
        <v>1022</v>
      </c>
      <c r="P29" s="179">
        <v>1022</v>
      </c>
      <c r="Q29" s="215">
        <f t="shared" ca="1" si="2"/>
        <v>100</v>
      </c>
      <c r="R29" s="214">
        <f t="shared" ca="1" si="3"/>
        <v>0</v>
      </c>
      <c r="S29" s="180">
        <v>44523</v>
      </c>
      <c r="T29" s="180">
        <v>44526</v>
      </c>
      <c r="U29" s="180">
        <v>44773</v>
      </c>
      <c r="V29" s="203">
        <f t="shared" si="29"/>
        <v>247</v>
      </c>
      <c r="W29" s="197" t="str">
        <f t="shared" ca="1" si="30"/>
        <v>Faltan 59 Dias</v>
      </c>
      <c r="X29" s="197">
        <f t="shared" ca="1" si="31"/>
        <v>59</v>
      </c>
      <c r="Y29" s="204">
        <f t="shared" ca="1" si="32"/>
        <v>188</v>
      </c>
      <c r="Z29" s="194">
        <f t="shared" si="28"/>
        <v>44803</v>
      </c>
      <c r="AA29" s="209">
        <f t="shared" ca="1" si="25"/>
        <v>89</v>
      </c>
      <c r="AB29" s="209" t="str">
        <f t="shared" ca="1" si="26"/>
        <v>Faltan 89 Dias</v>
      </c>
      <c r="AC29" s="160"/>
      <c r="AD29" s="181"/>
      <c r="AE29" s="181">
        <v>1</v>
      </c>
      <c r="AF29" s="181"/>
      <c r="AG29" s="181"/>
      <c r="AH29" s="181">
        <v>1</v>
      </c>
      <c r="AI29" s="181">
        <v>1</v>
      </c>
      <c r="AJ29" s="181"/>
      <c r="AK29" s="181"/>
      <c r="AL29" s="181"/>
      <c r="AM29" s="181"/>
      <c r="AN29" s="181"/>
      <c r="AO29" s="181"/>
      <c r="AP29" s="181"/>
    </row>
    <row r="30" spans="1:42" hidden="1">
      <c r="A30" s="176" t="s">
        <v>275</v>
      </c>
      <c r="B30" s="290" t="s">
        <v>278</v>
      </c>
      <c r="C30" s="169" t="s">
        <v>177</v>
      </c>
      <c r="D30" s="169">
        <v>900046111</v>
      </c>
      <c r="E30" s="169" t="s">
        <v>184</v>
      </c>
      <c r="F30" s="169" t="s">
        <v>55</v>
      </c>
      <c r="G30" s="171" t="s">
        <v>33</v>
      </c>
      <c r="H30" s="190">
        <f ca="1">SUMIF('R-10'!C$9:C707,A30,'R-10'!H$9:H651)</f>
        <v>198269138.37</v>
      </c>
      <c r="I30" s="191">
        <f t="shared" ca="1" si="34"/>
        <v>41730861.629999995</v>
      </c>
      <c r="J30" s="172"/>
      <c r="K30" s="172">
        <v>240000000</v>
      </c>
      <c r="L30" s="190">
        <f t="shared" si="11"/>
        <v>240000000</v>
      </c>
      <c r="M30" s="192">
        <f t="shared" ca="1" si="1"/>
        <v>0.82612140987500005</v>
      </c>
      <c r="N30" s="193">
        <f>COUNTIF('R-10'!C$9:C651,A30)</f>
        <v>4</v>
      </c>
      <c r="O30" s="173">
        <v>922</v>
      </c>
      <c r="P30" s="173">
        <v>922</v>
      </c>
      <c r="Q30" s="216">
        <f t="shared" ca="1" si="2"/>
        <v>17.387859012499998</v>
      </c>
      <c r="R30" s="213">
        <f t="shared" ca="1" si="3"/>
        <v>82.612140987499998</v>
      </c>
      <c r="S30" s="174">
        <v>44523</v>
      </c>
      <c r="T30" s="174">
        <v>44526</v>
      </c>
      <c r="U30" s="174">
        <v>44773</v>
      </c>
      <c r="V30" s="195">
        <f t="shared" si="29"/>
        <v>247</v>
      </c>
      <c r="W30" s="189" t="str">
        <f t="shared" ca="1" si="30"/>
        <v>Faltan 59 Dias</v>
      </c>
      <c r="X30" s="189">
        <f t="shared" ca="1" si="31"/>
        <v>59</v>
      </c>
      <c r="Y30" s="196">
        <f t="shared" ca="1" si="32"/>
        <v>188</v>
      </c>
      <c r="Z30" s="202">
        <f t="shared" si="28"/>
        <v>44803</v>
      </c>
      <c r="AA30" s="209">
        <f t="shared" ca="1" si="25"/>
        <v>89</v>
      </c>
      <c r="AB30" s="209" t="str">
        <f t="shared" ca="1" si="26"/>
        <v>Faltan 89 Dias</v>
      </c>
      <c r="AC30" s="170"/>
      <c r="AD30" s="175"/>
      <c r="AE30" s="175">
        <v>1</v>
      </c>
      <c r="AF30" s="175">
        <v>1</v>
      </c>
      <c r="AG30" s="175">
        <v>1</v>
      </c>
      <c r="AH30" s="175">
        <v>1</v>
      </c>
      <c r="AI30" s="175">
        <v>1</v>
      </c>
      <c r="AJ30" s="175"/>
      <c r="AK30" s="175"/>
      <c r="AL30" s="175"/>
      <c r="AM30" s="175"/>
      <c r="AN30" s="175"/>
      <c r="AO30" s="175"/>
      <c r="AP30" s="175"/>
    </row>
    <row r="31" spans="1:42" hidden="1">
      <c r="A31" s="169" t="s">
        <v>276</v>
      </c>
      <c r="B31" s="291" t="s">
        <v>278</v>
      </c>
      <c r="C31" s="176" t="s">
        <v>177</v>
      </c>
      <c r="D31" s="176">
        <v>900046111</v>
      </c>
      <c r="E31" s="176" t="s">
        <v>184</v>
      </c>
      <c r="F31" s="176" t="s">
        <v>120</v>
      </c>
      <c r="G31" s="177" t="s">
        <v>34</v>
      </c>
      <c r="H31" s="198">
        <f ca="1">SUMIF('R-10'!C$9:C708,A31,'R-10'!H$9:H652)</f>
        <v>120000000</v>
      </c>
      <c r="I31" s="199">
        <f t="shared" ca="1" si="34"/>
        <v>0</v>
      </c>
      <c r="J31" s="178"/>
      <c r="K31" s="178">
        <v>120000000</v>
      </c>
      <c r="L31" s="198">
        <f t="shared" si="11"/>
        <v>120000000</v>
      </c>
      <c r="M31" s="200">
        <f t="shared" ca="1" si="1"/>
        <v>1</v>
      </c>
      <c r="N31" s="201">
        <f>COUNTIF('R-10'!C$9:C652,A31)</f>
        <v>2</v>
      </c>
      <c r="O31" s="179">
        <v>922</v>
      </c>
      <c r="P31" s="179">
        <v>922</v>
      </c>
      <c r="Q31" s="215">
        <f t="shared" ca="1" si="2"/>
        <v>0</v>
      </c>
      <c r="R31" s="214">
        <f t="shared" ca="1" si="3"/>
        <v>100</v>
      </c>
      <c r="S31" s="180">
        <v>44523</v>
      </c>
      <c r="T31" s="180">
        <v>44526</v>
      </c>
      <c r="U31" s="180">
        <v>44773</v>
      </c>
      <c r="V31" s="203">
        <f t="shared" si="29"/>
        <v>247</v>
      </c>
      <c r="W31" s="197" t="str">
        <f t="shared" ca="1" si="30"/>
        <v>Faltan 59 Dias</v>
      </c>
      <c r="X31" s="197">
        <f t="shared" ca="1" si="31"/>
        <v>59</v>
      </c>
      <c r="Y31" s="204">
        <f t="shared" ca="1" si="32"/>
        <v>188</v>
      </c>
      <c r="Z31" s="194">
        <f t="shared" si="28"/>
        <v>44803</v>
      </c>
      <c r="AA31" s="209">
        <f t="shared" ca="1" si="25"/>
        <v>89</v>
      </c>
      <c r="AB31" s="209" t="str">
        <f t="shared" ca="1" si="26"/>
        <v>Faltan 89 Dias</v>
      </c>
      <c r="AC31" s="160"/>
      <c r="AD31" s="181"/>
      <c r="AE31" s="181">
        <v>1</v>
      </c>
      <c r="AF31" s="181">
        <v>1</v>
      </c>
      <c r="AG31" s="181">
        <v>1</v>
      </c>
      <c r="AH31" s="181" t="s">
        <v>113</v>
      </c>
      <c r="AI31" s="181" t="s">
        <v>113</v>
      </c>
      <c r="AJ31" s="181"/>
      <c r="AK31" s="181"/>
      <c r="AL31" s="181"/>
      <c r="AM31" s="181"/>
      <c r="AN31" s="181"/>
      <c r="AO31" s="181"/>
      <c r="AP31" s="181"/>
    </row>
    <row r="32" spans="1:42" hidden="1">
      <c r="A32" s="176" t="s">
        <v>277</v>
      </c>
      <c r="B32" s="290" t="s">
        <v>278</v>
      </c>
      <c r="C32" s="169" t="s">
        <v>177</v>
      </c>
      <c r="D32" s="169">
        <v>900046111</v>
      </c>
      <c r="E32" s="169" t="s">
        <v>184</v>
      </c>
      <c r="F32" s="169" t="s">
        <v>249</v>
      </c>
      <c r="G32" s="171" t="s">
        <v>37</v>
      </c>
      <c r="H32" s="190">
        <f ca="1">SUMIF('R-10'!C$9:C709,A32,'R-10'!H$9:H653)</f>
        <v>63694467.540000007</v>
      </c>
      <c r="I32" s="191">
        <f t="shared" ca="1" si="34"/>
        <v>1305532.4599999934</v>
      </c>
      <c r="J32" s="172"/>
      <c r="K32" s="172">
        <v>65000000</v>
      </c>
      <c r="L32" s="190">
        <f t="shared" si="11"/>
        <v>65000000</v>
      </c>
      <c r="M32" s="192">
        <f t="shared" ca="1" si="1"/>
        <v>0.97991488523076931</v>
      </c>
      <c r="N32" s="193">
        <f>COUNTIF('R-10'!C$9:C653,A32)</f>
        <v>4</v>
      </c>
      <c r="O32" s="173">
        <v>922</v>
      </c>
      <c r="P32" s="173">
        <v>922</v>
      </c>
      <c r="Q32" s="216">
        <f t="shared" ca="1" si="2"/>
        <v>2.0085114769230672</v>
      </c>
      <c r="R32" s="213">
        <f t="shared" ca="1" si="3"/>
        <v>97.991488523076924</v>
      </c>
      <c r="S32" s="174">
        <v>44523</v>
      </c>
      <c r="T32" s="174">
        <v>44526</v>
      </c>
      <c r="U32" s="174">
        <v>44773</v>
      </c>
      <c r="V32" s="195">
        <f t="shared" si="29"/>
        <v>247</v>
      </c>
      <c r="W32" s="189" t="str">
        <f t="shared" ca="1" si="30"/>
        <v>Faltan 59 Dias</v>
      </c>
      <c r="X32" s="189">
        <f t="shared" ca="1" si="31"/>
        <v>59</v>
      </c>
      <c r="Y32" s="196">
        <f t="shared" ca="1" si="32"/>
        <v>188</v>
      </c>
      <c r="Z32" s="202">
        <f t="shared" si="28"/>
        <v>44803</v>
      </c>
      <c r="AA32" s="209">
        <f t="shared" ca="1" si="25"/>
        <v>89</v>
      </c>
      <c r="AB32" s="209" t="str">
        <f t="shared" ca="1" si="26"/>
        <v>Faltan 89 Dias</v>
      </c>
      <c r="AC32" s="170"/>
      <c r="AD32" s="175"/>
      <c r="AE32" s="175">
        <v>1</v>
      </c>
      <c r="AF32" s="175"/>
      <c r="AG32" s="175">
        <v>1</v>
      </c>
      <c r="AH32" s="175">
        <v>1</v>
      </c>
      <c r="AI32" s="175">
        <v>1</v>
      </c>
      <c r="AJ32" s="175"/>
      <c r="AK32" s="175"/>
      <c r="AL32" s="175"/>
      <c r="AM32" s="175"/>
      <c r="AN32" s="175"/>
      <c r="AO32" s="175"/>
      <c r="AP32" s="175"/>
    </row>
    <row r="33" spans="1:42" hidden="1">
      <c r="A33" s="176" t="s">
        <v>279</v>
      </c>
      <c r="B33" s="291" t="s">
        <v>280</v>
      </c>
      <c r="C33" s="176" t="s">
        <v>117</v>
      </c>
      <c r="D33" s="176">
        <v>860002400</v>
      </c>
      <c r="E33" s="176" t="s">
        <v>184</v>
      </c>
      <c r="F33" s="176" t="s">
        <v>354</v>
      </c>
      <c r="G33" s="177" t="s">
        <v>34</v>
      </c>
      <c r="H33" s="198">
        <f ca="1">SUMIF('R-10'!C$9:C712,A33,'R-10'!H$9:H656)</f>
        <v>136319953</v>
      </c>
      <c r="I33" s="199">
        <f t="shared" ca="1" si="34"/>
        <v>590743</v>
      </c>
      <c r="J33" s="178"/>
      <c r="K33" s="178">
        <v>136910696</v>
      </c>
      <c r="L33" s="198">
        <f t="shared" si="11"/>
        <v>136910696</v>
      </c>
      <c r="M33" s="200">
        <f t="shared" ca="1" si="1"/>
        <v>0.99568519467609751</v>
      </c>
      <c r="N33" s="201">
        <f>COUNTIF('R-10'!C$9:C656,A33)</f>
        <v>2</v>
      </c>
      <c r="O33" s="179">
        <v>722</v>
      </c>
      <c r="P33" s="179">
        <v>722</v>
      </c>
      <c r="Q33" s="215">
        <f t="shared" ca="1" si="2"/>
        <v>0.43148053239025241</v>
      </c>
      <c r="R33" s="214">
        <f t="shared" ca="1" si="3"/>
        <v>99.568519467609747</v>
      </c>
      <c r="S33" s="180">
        <v>44518</v>
      </c>
      <c r="T33" s="180">
        <v>44518</v>
      </c>
      <c r="U33" s="180">
        <v>44772</v>
      </c>
      <c r="V33" s="203">
        <f t="shared" si="29"/>
        <v>254</v>
      </c>
      <c r="W33" s="197" t="str">
        <f t="shared" ca="1" si="30"/>
        <v>Faltan 58 Dias</v>
      </c>
      <c r="X33" s="197">
        <f t="shared" ca="1" si="31"/>
        <v>58</v>
      </c>
      <c r="Y33" s="204">
        <f t="shared" ca="1" si="32"/>
        <v>196</v>
      </c>
      <c r="Z33" s="202">
        <f>U33+60</f>
        <v>44832</v>
      </c>
      <c r="AA33" s="209">
        <f t="shared" ca="1" si="25"/>
        <v>118</v>
      </c>
      <c r="AB33" s="209" t="str">
        <f t="shared" ca="1" si="26"/>
        <v>Faltan 118 Dias</v>
      </c>
      <c r="AC33" s="160"/>
      <c r="AD33" s="181"/>
      <c r="AE33" s="181"/>
      <c r="AF33" s="181"/>
      <c r="AG33" s="181">
        <v>1</v>
      </c>
      <c r="AH33" s="181"/>
      <c r="AI33" s="181"/>
      <c r="AJ33" s="181"/>
      <c r="AK33" s="181"/>
      <c r="AL33" s="181"/>
      <c r="AM33" s="181"/>
      <c r="AN33" s="181"/>
      <c r="AO33" s="181"/>
      <c r="AP33" s="181"/>
    </row>
    <row r="34" spans="1:42" hidden="1">
      <c r="A34" s="176" t="s">
        <v>303</v>
      </c>
      <c r="B34" s="291" t="s">
        <v>304</v>
      </c>
      <c r="C34" s="176" t="s">
        <v>305</v>
      </c>
      <c r="D34" s="176">
        <v>16719657</v>
      </c>
      <c r="E34" s="176" t="s">
        <v>184</v>
      </c>
      <c r="F34" s="176" t="s">
        <v>131</v>
      </c>
      <c r="G34" s="177" t="s">
        <v>34</v>
      </c>
      <c r="H34" s="198">
        <f ca="1">SUMIF('R-10'!C$9:C727,A34,'R-10'!H$9:H671)</f>
        <v>0</v>
      </c>
      <c r="I34" s="199">
        <f t="shared" ca="1" si="34"/>
        <v>10706621</v>
      </c>
      <c r="J34" s="172"/>
      <c r="K34" s="172">
        <v>10706621</v>
      </c>
      <c r="L34" s="190">
        <f t="shared" si="11"/>
        <v>10706621</v>
      </c>
      <c r="M34" s="200">
        <f t="shared" ca="1" si="1"/>
        <v>0</v>
      </c>
      <c r="N34" s="173">
        <v>1</v>
      </c>
      <c r="O34" s="173">
        <v>1122</v>
      </c>
      <c r="P34" s="179">
        <v>1122</v>
      </c>
      <c r="Q34" s="215">
        <f t="shared" ca="1" si="2"/>
        <v>100</v>
      </c>
      <c r="R34" s="214">
        <f t="shared" ca="1" si="3"/>
        <v>0</v>
      </c>
      <c r="S34" s="180">
        <v>44558</v>
      </c>
      <c r="T34" s="180">
        <v>44559</v>
      </c>
      <c r="U34" s="180">
        <v>44772</v>
      </c>
      <c r="V34" s="203">
        <f t="shared" ref="V34:V95" si="35">+U34-T34</f>
        <v>213</v>
      </c>
      <c r="W34" s="197" t="str">
        <f t="shared" ref="W34:W100" ca="1" si="36">IF(X34&lt;0,"Vencido hace "&amp;X34*-1&amp;" Dias",IF(X34=0,"Vence hoy",IF(X34&lt;4,"Faltan "&amp;X34&amp;" Dias","Faltan "&amp;X34&amp;" Dias")))</f>
        <v>Faltan 58 Dias</v>
      </c>
      <c r="X34" s="197">
        <f t="shared" ref="X34:X95" ca="1" si="37">+U34-TODAY()</f>
        <v>58</v>
      </c>
      <c r="Y34" s="204">
        <f t="shared" ref="Y34:Y95" ca="1" si="38">+V34-X34</f>
        <v>155</v>
      </c>
      <c r="Z34" s="194">
        <f t="shared" ref="Z34:Z77" si="39">U34+30</f>
        <v>44802</v>
      </c>
      <c r="AA34" s="209">
        <f t="shared" ref="AA34:AA80" ca="1" si="40">+Z34-TODAY()</f>
        <v>88</v>
      </c>
      <c r="AB34" s="209" t="str">
        <f t="shared" ref="AB34:AB80" ca="1" si="41">IF(AA34&lt;0,"Vencido hace "&amp;AA34*-1&amp;" Dias",IF(AA34=0,"Vence hoy",IF(AA34&lt;4,"Faltan "&amp;AA34&amp;" Dias","Faltan "&amp;AA34&amp;" Dias")))</f>
        <v>Faltan 88 Dias</v>
      </c>
      <c r="AC34" s="160"/>
      <c r="AD34" s="181"/>
      <c r="AE34" s="181">
        <v>1</v>
      </c>
      <c r="AF34" s="181">
        <v>1</v>
      </c>
      <c r="AG34" s="181">
        <v>1</v>
      </c>
      <c r="AH34" s="181">
        <v>1</v>
      </c>
      <c r="AI34" s="181">
        <v>1</v>
      </c>
      <c r="AJ34" s="181"/>
      <c r="AK34" s="181"/>
      <c r="AL34" s="181"/>
      <c r="AM34" s="181"/>
      <c r="AN34" s="181"/>
      <c r="AO34" s="181"/>
      <c r="AP34" s="181"/>
    </row>
    <row r="35" spans="1:42" hidden="1">
      <c r="A35" s="169" t="s">
        <v>329</v>
      </c>
      <c r="B35" s="290" t="s">
        <v>236</v>
      </c>
      <c r="C35" s="169" t="s">
        <v>183</v>
      </c>
      <c r="D35" s="169">
        <v>1085663638</v>
      </c>
      <c r="E35" s="169" t="s">
        <v>363</v>
      </c>
      <c r="F35" s="169" t="s">
        <v>330</v>
      </c>
      <c r="G35" s="171" t="s">
        <v>37</v>
      </c>
      <c r="H35" s="198">
        <f ca="1">SUMIF('R-10'!C$9:C728,A35,'R-10'!H$9:H672)</f>
        <v>6802200</v>
      </c>
      <c r="I35" s="191">
        <f t="shared" ca="1" si="34"/>
        <v>3197800</v>
      </c>
      <c r="J35" s="178">
        <v>10000000</v>
      </c>
      <c r="K35" s="178"/>
      <c r="L35" s="198">
        <f t="shared" si="11"/>
        <v>10000000</v>
      </c>
      <c r="M35" s="200">
        <f t="shared" ca="1" si="1"/>
        <v>0.68022000000000005</v>
      </c>
      <c r="N35" s="201">
        <f>COUNTIF('R-10'!C$9:C683,A35)</f>
        <v>1</v>
      </c>
      <c r="O35" s="179">
        <v>5522</v>
      </c>
      <c r="P35" s="173">
        <v>5522</v>
      </c>
      <c r="Q35" s="216">
        <f t="shared" ca="1" si="2"/>
        <v>31.978000000000002</v>
      </c>
      <c r="R35" s="213">
        <f t="shared" ca="1" si="3"/>
        <v>68.022000000000006</v>
      </c>
      <c r="S35" s="174">
        <v>44599</v>
      </c>
      <c r="T35" s="174">
        <v>44604</v>
      </c>
      <c r="U35" s="174">
        <v>44772</v>
      </c>
      <c r="V35" s="195">
        <f t="shared" si="35"/>
        <v>168</v>
      </c>
      <c r="W35" s="189" t="str">
        <f t="shared" ca="1" si="36"/>
        <v>Faltan 58 Dias</v>
      </c>
      <c r="X35" s="189">
        <f t="shared" ca="1" si="37"/>
        <v>58</v>
      </c>
      <c r="Y35" s="196">
        <f t="shared" ca="1" si="38"/>
        <v>110</v>
      </c>
      <c r="Z35" s="202">
        <f t="shared" si="39"/>
        <v>44802</v>
      </c>
      <c r="AA35" s="209">
        <f t="shared" ca="1" si="40"/>
        <v>88</v>
      </c>
      <c r="AB35" s="209" t="str">
        <f t="shared" ca="1" si="41"/>
        <v>Faltan 88 Dias</v>
      </c>
      <c r="AC35" s="170"/>
      <c r="AD35" s="175"/>
      <c r="AE35" s="175"/>
      <c r="AF35" s="175"/>
      <c r="AG35" s="175"/>
      <c r="AH35" s="175"/>
      <c r="AI35" s="175">
        <v>2</v>
      </c>
      <c r="AJ35" s="175"/>
      <c r="AK35" s="175"/>
      <c r="AL35" s="175"/>
      <c r="AM35" s="175"/>
      <c r="AN35" s="175"/>
      <c r="AO35" s="175"/>
      <c r="AP35" s="175"/>
    </row>
    <row r="36" spans="1:42" hidden="1">
      <c r="A36" s="176" t="s">
        <v>357</v>
      </c>
      <c r="B36" s="291" t="s">
        <v>271</v>
      </c>
      <c r="C36" s="176" t="s">
        <v>176</v>
      </c>
      <c r="D36" s="176">
        <v>76330708</v>
      </c>
      <c r="E36" s="176" t="s">
        <v>363</v>
      </c>
      <c r="F36" s="176" t="s">
        <v>445</v>
      </c>
      <c r="G36" s="177" t="s">
        <v>35</v>
      </c>
      <c r="H36" s="198">
        <f ca="1">SUMIF('R-10'!C$9:C729,A36,'R-10'!H$9:H673)</f>
        <v>0</v>
      </c>
      <c r="I36" s="199">
        <f t="shared" ca="1" si="34"/>
        <v>79650000</v>
      </c>
      <c r="J36" s="172">
        <v>79650000</v>
      </c>
      <c r="K36" s="172"/>
      <c r="L36" s="190">
        <f t="shared" si="11"/>
        <v>79650000</v>
      </c>
      <c r="M36" s="200">
        <f t="shared" ca="1" si="1"/>
        <v>0</v>
      </c>
      <c r="N36" s="193">
        <f>COUNTIF('R-10'!C$9:C684,A36)</f>
        <v>0</v>
      </c>
      <c r="O36" s="173"/>
      <c r="P36" s="179"/>
      <c r="Q36" s="215">
        <f t="shared" ca="1" si="2"/>
        <v>100</v>
      </c>
      <c r="R36" s="214">
        <f t="shared" ca="1" si="3"/>
        <v>0</v>
      </c>
      <c r="S36" s="180">
        <v>44614</v>
      </c>
      <c r="T36" s="180">
        <v>44614</v>
      </c>
      <c r="U36" s="180">
        <v>44895</v>
      </c>
      <c r="V36" s="203">
        <f t="shared" si="35"/>
        <v>281</v>
      </c>
      <c r="W36" s="197" t="str">
        <f t="shared" ca="1" si="36"/>
        <v>Faltan 181 Dias</v>
      </c>
      <c r="X36" s="197">
        <f t="shared" ca="1" si="37"/>
        <v>181</v>
      </c>
      <c r="Y36" s="204">
        <f t="shared" ca="1" si="38"/>
        <v>100</v>
      </c>
      <c r="Z36" s="194">
        <f t="shared" si="39"/>
        <v>44925</v>
      </c>
      <c r="AA36" s="209">
        <f t="shared" ca="1" si="40"/>
        <v>211</v>
      </c>
      <c r="AB36" s="209" t="str">
        <f t="shared" ca="1" si="41"/>
        <v>Faltan 211 Dias</v>
      </c>
      <c r="AC36" s="160"/>
      <c r="AD36" s="181"/>
      <c r="AE36" s="181"/>
      <c r="AF36" s="181"/>
      <c r="AG36" s="181">
        <v>1</v>
      </c>
      <c r="AH36" s="181">
        <v>1</v>
      </c>
      <c r="AI36" s="181">
        <v>1</v>
      </c>
      <c r="AJ36" s="181"/>
      <c r="AK36" s="181"/>
      <c r="AL36" s="181"/>
      <c r="AM36" s="181"/>
      <c r="AN36" s="181"/>
      <c r="AO36" s="181"/>
      <c r="AP36" s="181"/>
    </row>
    <row r="37" spans="1:42" hidden="1">
      <c r="A37" s="169" t="s">
        <v>398</v>
      </c>
      <c r="B37" s="290" t="s">
        <v>361</v>
      </c>
      <c r="C37" s="169" t="s">
        <v>362</v>
      </c>
      <c r="D37" s="169">
        <v>34657780</v>
      </c>
      <c r="E37" s="169" t="s">
        <v>363</v>
      </c>
      <c r="F37" s="169" t="s">
        <v>403</v>
      </c>
      <c r="G37" s="171" t="s">
        <v>46</v>
      </c>
      <c r="H37" s="198">
        <f ca="1">SUMIF('R-10'!C$9:C730,A37,'R-10'!H$9:H674)</f>
        <v>0</v>
      </c>
      <c r="I37" s="191">
        <f ca="1">+L37-H37</f>
        <v>13000000</v>
      </c>
      <c r="J37" s="178">
        <v>13000000</v>
      </c>
      <c r="K37" s="178"/>
      <c r="L37" s="198">
        <f t="shared" si="11"/>
        <v>13000000</v>
      </c>
      <c r="M37" s="200">
        <f t="shared" ca="1" si="1"/>
        <v>0</v>
      </c>
      <c r="N37" s="201">
        <f>COUNTIF('R-10'!C$9:C685,A37)</f>
        <v>0</v>
      </c>
      <c r="O37" s="179">
        <v>5122</v>
      </c>
      <c r="P37" s="173">
        <v>8522</v>
      </c>
      <c r="Q37" s="216">
        <f t="shared" ca="1" si="2"/>
        <v>100</v>
      </c>
      <c r="R37" s="213">
        <f t="shared" ca="1" si="3"/>
        <v>0</v>
      </c>
      <c r="S37" s="174">
        <v>44620</v>
      </c>
      <c r="T37" s="174">
        <v>44628</v>
      </c>
      <c r="U37" s="174">
        <v>44896</v>
      </c>
      <c r="V37" s="195">
        <f t="shared" si="35"/>
        <v>268</v>
      </c>
      <c r="W37" s="189" t="str">
        <f t="shared" ca="1" si="36"/>
        <v>Faltan 182 Dias</v>
      </c>
      <c r="X37" s="189">
        <f t="shared" ca="1" si="37"/>
        <v>182</v>
      </c>
      <c r="Y37" s="196">
        <f t="shared" ca="1" si="38"/>
        <v>86</v>
      </c>
      <c r="Z37" s="202">
        <f>U37+60</f>
        <v>44956</v>
      </c>
      <c r="AA37" s="209">
        <f t="shared" ca="1" si="40"/>
        <v>242</v>
      </c>
      <c r="AB37" s="209" t="str">
        <f t="shared" ca="1" si="41"/>
        <v>Faltan 242 Dias</v>
      </c>
      <c r="AC37" s="170"/>
      <c r="AD37" s="175"/>
      <c r="AE37" s="175"/>
      <c r="AF37" s="175"/>
      <c r="AG37" s="175"/>
      <c r="AH37" s="175">
        <v>1</v>
      </c>
      <c r="AI37" s="175"/>
      <c r="AJ37" s="175"/>
      <c r="AK37" s="175"/>
      <c r="AL37" s="175"/>
      <c r="AM37" s="175"/>
      <c r="AN37" s="175"/>
      <c r="AO37" s="175"/>
      <c r="AP37" s="175"/>
    </row>
    <row r="38" spans="1:42" hidden="1">
      <c r="A38" s="169" t="s">
        <v>399</v>
      </c>
      <c r="B38" s="290" t="s">
        <v>361</v>
      </c>
      <c r="C38" s="169" t="s">
        <v>362</v>
      </c>
      <c r="D38" s="169">
        <v>34657780</v>
      </c>
      <c r="E38" s="169" t="s">
        <v>363</v>
      </c>
      <c r="F38" s="169" t="s">
        <v>404</v>
      </c>
      <c r="G38" s="171" t="s">
        <v>46</v>
      </c>
      <c r="H38" s="198">
        <f ca="1">SUMIF('R-10'!C$9:C731,A38,'R-10'!H$9:H675)</f>
        <v>0</v>
      </c>
      <c r="I38" s="191">
        <f t="shared" ref="I38:I40" ca="1" si="42">+L38-H38</f>
        <v>7000000</v>
      </c>
      <c r="J38" s="178">
        <v>7000000</v>
      </c>
      <c r="K38" s="178"/>
      <c r="L38" s="190">
        <f t="shared" si="11"/>
        <v>7000000</v>
      </c>
      <c r="M38" s="200">
        <f t="shared" ref="M38:M40" ca="1" si="43">IFERROR(H38*1/L38, "REVISAR")</f>
        <v>0</v>
      </c>
      <c r="N38" s="193">
        <f>COUNTIF('R-10'!C$9:C686,A38)</f>
        <v>0</v>
      </c>
      <c r="O38" s="179">
        <v>5122</v>
      </c>
      <c r="P38" s="173">
        <v>8522</v>
      </c>
      <c r="Q38" s="215">
        <f t="shared" ca="1" si="2"/>
        <v>100</v>
      </c>
      <c r="R38" s="214">
        <f t="shared" ref="R38:R40" ca="1" si="44">IFERROR(H38/L38*100," ")</f>
        <v>0</v>
      </c>
      <c r="S38" s="174">
        <v>44620</v>
      </c>
      <c r="T38" s="174">
        <v>44628</v>
      </c>
      <c r="U38" s="174">
        <v>44896</v>
      </c>
      <c r="V38" s="195">
        <f t="shared" si="35"/>
        <v>268</v>
      </c>
      <c r="W38" s="189" t="str">
        <f t="shared" ca="1" si="36"/>
        <v>Faltan 182 Dias</v>
      </c>
      <c r="X38" s="189">
        <f t="shared" ca="1" si="37"/>
        <v>182</v>
      </c>
      <c r="Y38" s="196">
        <f t="shared" ca="1" si="38"/>
        <v>86</v>
      </c>
      <c r="Z38" s="202">
        <f t="shared" si="39"/>
        <v>44926</v>
      </c>
      <c r="AA38" s="209">
        <f t="shared" ca="1" si="40"/>
        <v>212</v>
      </c>
      <c r="AB38" s="209" t="str">
        <f t="shared" ca="1" si="41"/>
        <v>Faltan 212 Dias</v>
      </c>
      <c r="AC38" s="170"/>
      <c r="AD38" s="175"/>
      <c r="AE38" s="175"/>
      <c r="AF38" s="175"/>
      <c r="AG38" s="175"/>
      <c r="AH38" s="175">
        <v>1</v>
      </c>
      <c r="AI38" s="175">
        <v>1</v>
      </c>
      <c r="AJ38" s="175"/>
      <c r="AK38" s="175"/>
      <c r="AL38" s="175"/>
      <c r="AM38" s="175"/>
      <c r="AN38" s="175"/>
      <c r="AO38" s="175"/>
      <c r="AP38" s="175"/>
    </row>
    <row r="39" spans="1:42" hidden="1">
      <c r="A39" s="169" t="s">
        <v>400</v>
      </c>
      <c r="B39" s="290" t="s">
        <v>361</v>
      </c>
      <c r="C39" s="169" t="s">
        <v>362</v>
      </c>
      <c r="D39" s="169">
        <v>34657780</v>
      </c>
      <c r="E39" s="169" t="s">
        <v>363</v>
      </c>
      <c r="F39" s="169" t="s">
        <v>405</v>
      </c>
      <c r="G39" s="171" t="s">
        <v>33</v>
      </c>
      <c r="H39" s="198">
        <f ca="1">SUMIF('R-10'!C$9:C732,A39,'R-10'!H$9:H676)</f>
        <v>0</v>
      </c>
      <c r="I39" s="191">
        <f t="shared" ca="1" si="42"/>
        <v>19500000</v>
      </c>
      <c r="J39" s="178">
        <v>19500000</v>
      </c>
      <c r="K39" s="178"/>
      <c r="L39" s="198">
        <f t="shared" si="11"/>
        <v>19500000</v>
      </c>
      <c r="M39" s="200">
        <f t="shared" ca="1" si="43"/>
        <v>0</v>
      </c>
      <c r="N39" s="201">
        <f>COUNTIF('R-10'!C$9:C687,A39)</f>
        <v>0</v>
      </c>
      <c r="O39" s="179">
        <v>5122</v>
      </c>
      <c r="P39" s="173">
        <v>8522</v>
      </c>
      <c r="Q39" s="216">
        <f t="shared" ca="1" si="2"/>
        <v>100</v>
      </c>
      <c r="R39" s="213">
        <f t="shared" ca="1" si="44"/>
        <v>0</v>
      </c>
      <c r="S39" s="174">
        <v>44620</v>
      </c>
      <c r="T39" s="174">
        <v>44628</v>
      </c>
      <c r="U39" s="174">
        <v>44896</v>
      </c>
      <c r="V39" s="195">
        <f t="shared" si="35"/>
        <v>268</v>
      </c>
      <c r="W39" s="189" t="str">
        <f t="shared" ca="1" si="36"/>
        <v>Faltan 182 Dias</v>
      </c>
      <c r="X39" s="189">
        <f t="shared" ca="1" si="37"/>
        <v>182</v>
      </c>
      <c r="Y39" s="196">
        <f t="shared" ca="1" si="38"/>
        <v>86</v>
      </c>
      <c r="Z39" s="202">
        <f t="shared" si="39"/>
        <v>44926</v>
      </c>
      <c r="AA39" s="209">
        <f t="shared" ca="1" si="40"/>
        <v>212</v>
      </c>
      <c r="AB39" s="209" t="str">
        <f t="shared" ca="1" si="41"/>
        <v>Faltan 212 Dias</v>
      </c>
      <c r="AC39" s="170"/>
      <c r="AD39" s="175"/>
      <c r="AE39" s="175"/>
      <c r="AF39" s="175"/>
      <c r="AG39" s="175"/>
      <c r="AH39" s="175">
        <v>1</v>
      </c>
      <c r="AI39" s="175">
        <v>1</v>
      </c>
      <c r="AJ39" s="175"/>
      <c r="AK39" s="175"/>
      <c r="AL39" s="175"/>
      <c r="AM39" s="175"/>
      <c r="AN39" s="175"/>
      <c r="AO39" s="175"/>
      <c r="AP39" s="175"/>
    </row>
    <row r="40" spans="1:42" hidden="1">
      <c r="A40" s="176" t="s">
        <v>401</v>
      </c>
      <c r="B40" s="291" t="s">
        <v>361</v>
      </c>
      <c r="C40" s="176" t="s">
        <v>362</v>
      </c>
      <c r="D40" s="176">
        <v>34657780</v>
      </c>
      <c r="E40" s="176" t="s">
        <v>363</v>
      </c>
      <c r="F40" s="176" t="s">
        <v>133</v>
      </c>
      <c r="G40" s="177" t="s">
        <v>35</v>
      </c>
      <c r="H40" s="198">
        <f ca="1">SUMIF('R-10'!C$9:C733,A40,'R-10'!H$9:H677)</f>
        <v>0</v>
      </c>
      <c r="I40" s="191">
        <f t="shared" ca="1" si="42"/>
        <v>25000000</v>
      </c>
      <c r="J40" s="172">
        <v>25000000</v>
      </c>
      <c r="K40" s="172"/>
      <c r="L40" s="198">
        <f t="shared" si="11"/>
        <v>25000000</v>
      </c>
      <c r="M40" s="200">
        <f t="shared" ca="1" si="43"/>
        <v>0</v>
      </c>
      <c r="N40" s="193">
        <f>COUNTIF('R-10'!C$9:C686,A40)</f>
        <v>0</v>
      </c>
      <c r="O40" s="173">
        <v>5122</v>
      </c>
      <c r="P40" s="179">
        <v>8522</v>
      </c>
      <c r="Q40" s="215">
        <f t="shared" ca="1" si="2"/>
        <v>100</v>
      </c>
      <c r="R40" s="214">
        <f t="shared" ca="1" si="44"/>
        <v>0</v>
      </c>
      <c r="S40" s="180">
        <v>44620</v>
      </c>
      <c r="T40" s="180">
        <v>44628</v>
      </c>
      <c r="U40" s="180">
        <v>44896</v>
      </c>
      <c r="V40" s="203">
        <f t="shared" si="35"/>
        <v>268</v>
      </c>
      <c r="W40" s="189" t="str">
        <f t="shared" ca="1" si="36"/>
        <v>Faltan 182 Dias</v>
      </c>
      <c r="X40" s="197">
        <f t="shared" ca="1" si="37"/>
        <v>182</v>
      </c>
      <c r="Y40" s="204">
        <f t="shared" ca="1" si="38"/>
        <v>86</v>
      </c>
      <c r="Z40" s="194">
        <f t="shared" si="39"/>
        <v>44926</v>
      </c>
      <c r="AA40" s="209">
        <f t="shared" ca="1" si="40"/>
        <v>212</v>
      </c>
      <c r="AB40" s="209" t="str">
        <f t="shared" ca="1" si="41"/>
        <v>Faltan 212 Dias</v>
      </c>
      <c r="AC40" s="160"/>
      <c r="AD40" s="181"/>
      <c r="AE40" s="181"/>
      <c r="AF40" s="181"/>
      <c r="AG40" s="181"/>
      <c r="AH40" s="181">
        <v>1</v>
      </c>
      <c r="AI40" s="181">
        <v>1</v>
      </c>
      <c r="AJ40" s="181"/>
      <c r="AK40" s="181"/>
      <c r="AL40" s="181"/>
      <c r="AM40" s="181"/>
      <c r="AN40" s="181"/>
      <c r="AO40" s="181"/>
      <c r="AP40" s="181"/>
    </row>
    <row r="41" spans="1:42" hidden="1">
      <c r="A41" s="169" t="s">
        <v>402</v>
      </c>
      <c r="B41" s="290" t="s">
        <v>361</v>
      </c>
      <c r="C41" s="169" t="s">
        <v>362</v>
      </c>
      <c r="D41" s="169">
        <v>34657780</v>
      </c>
      <c r="E41" s="169" t="s">
        <v>363</v>
      </c>
      <c r="F41" s="169" t="s">
        <v>133</v>
      </c>
      <c r="G41" s="171" t="s">
        <v>34</v>
      </c>
      <c r="H41" s="198">
        <f ca="1">SUMIF('R-10'!C$9:C732,A41,'R-10'!H$9:H676)</f>
        <v>0</v>
      </c>
      <c r="I41" s="191">
        <f t="shared" ref="I41:I47" ca="1" si="45">+L41-H41</f>
        <v>255400</v>
      </c>
      <c r="J41" s="178">
        <v>255400</v>
      </c>
      <c r="K41" s="178"/>
      <c r="L41" s="190">
        <f t="shared" si="11"/>
        <v>255400</v>
      </c>
      <c r="M41" s="200">
        <f t="shared" ref="M41:M47" ca="1" si="46">IFERROR(H41*1/L41, "REVISAR")</f>
        <v>0</v>
      </c>
      <c r="N41" s="201">
        <f>COUNTIF('R-10'!C$9:C687,A41)</f>
        <v>0</v>
      </c>
      <c r="O41" s="179">
        <v>5122</v>
      </c>
      <c r="P41" s="173">
        <v>8522</v>
      </c>
      <c r="Q41" s="216">
        <f t="shared" ca="1" si="2"/>
        <v>100</v>
      </c>
      <c r="R41" s="213">
        <f t="shared" ref="R41:R47" ca="1" si="47">IFERROR(H41/L41*100," ")</f>
        <v>0</v>
      </c>
      <c r="S41" s="174">
        <v>44620</v>
      </c>
      <c r="T41" s="174">
        <v>44628</v>
      </c>
      <c r="U41" s="174">
        <v>44896</v>
      </c>
      <c r="V41" s="195">
        <f t="shared" si="35"/>
        <v>268</v>
      </c>
      <c r="W41" s="189" t="str">
        <f t="shared" ca="1" si="36"/>
        <v>Faltan 182 Dias</v>
      </c>
      <c r="X41" s="189">
        <f t="shared" ca="1" si="37"/>
        <v>182</v>
      </c>
      <c r="Y41" s="196">
        <f t="shared" ca="1" si="38"/>
        <v>86</v>
      </c>
      <c r="Z41" s="202">
        <f>U41+60</f>
        <v>44956</v>
      </c>
      <c r="AA41" s="209">
        <f t="shared" ca="1" si="40"/>
        <v>242</v>
      </c>
      <c r="AB41" s="209" t="str">
        <f t="shared" ca="1" si="41"/>
        <v>Faltan 242 Dias</v>
      </c>
      <c r="AC41" s="170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</row>
    <row r="42" spans="1:42" hidden="1">
      <c r="A42" s="176" t="s">
        <v>364</v>
      </c>
      <c r="B42" s="291" t="s">
        <v>366</v>
      </c>
      <c r="C42" s="176" t="s">
        <v>183</v>
      </c>
      <c r="D42" s="176">
        <v>1085663638</v>
      </c>
      <c r="E42" s="176" t="s">
        <v>363</v>
      </c>
      <c r="F42" s="176" t="s">
        <v>406</v>
      </c>
      <c r="G42" s="177" t="s">
        <v>37</v>
      </c>
      <c r="H42" s="198">
        <f ca="1">SUMIF('R-10'!C$9:C733,A42,'R-10'!H$9:H677)</f>
        <v>696700</v>
      </c>
      <c r="I42" s="199">
        <f t="shared" ca="1" si="45"/>
        <v>5303300</v>
      </c>
      <c r="J42" s="172">
        <v>6000000</v>
      </c>
      <c r="K42" s="172"/>
      <c r="L42" s="198">
        <f t="shared" si="11"/>
        <v>6000000</v>
      </c>
      <c r="M42" s="200">
        <f t="shared" ca="1" si="46"/>
        <v>0.11611666666666667</v>
      </c>
      <c r="N42" s="193">
        <f>COUNTIF('R-10'!C$9:C688,A42)</f>
        <v>1</v>
      </c>
      <c r="O42" s="173">
        <v>4922</v>
      </c>
      <c r="P42" s="179">
        <v>8322</v>
      </c>
      <c r="Q42" s="215">
        <f t="shared" ca="1" si="2"/>
        <v>88.388333333333335</v>
      </c>
      <c r="R42" s="214">
        <f t="shared" ca="1" si="47"/>
        <v>11.611666666666668</v>
      </c>
      <c r="S42" s="180">
        <v>44620</v>
      </c>
      <c r="T42" s="180">
        <v>44628</v>
      </c>
      <c r="U42" s="180">
        <v>44896</v>
      </c>
      <c r="V42" s="203">
        <f t="shared" si="35"/>
        <v>268</v>
      </c>
      <c r="W42" s="189" t="str">
        <f t="shared" ca="1" si="36"/>
        <v>Faltan 182 Dias</v>
      </c>
      <c r="X42" s="197">
        <f t="shared" ca="1" si="37"/>
        <v>182</v>
      </c>
      <c r="Y42" s="204">
        <f t="shared" ca="1" si="38"/>
        <v>86</v>
      </c>
      <c r="Z42" s="194">
        <f t="shared" si="39"/>
        <v>44926</v>
      </c>
      <c r="AA42" s="209">
        <f t="shared" ca="1" si="40"/>
        <v>212</v>
      </c>
      <c r="AB42" s="209" t="str">
        <f t="shared" ca="1" si="41"/>
        <v>Faltan 212 Dias</v>
      </c>
      <c r="AC42" s="160"/>
      <c r="AD42" s="181"/>
      <c r="AE42" s="181"/>
      <c r="AF42" s="181"/>
      <c r="AG42" s="181"/>
      <c r="AH42" s="181">
        <v>1</v>
      </c>
      <c r="AI42" s="181">
        <v>1</v>
      </c>
      <c r="AJ42" s="181"/>
      <c r="AK42" s="181"/>
      <c r="AL42" s="181"/>
      <c r="AM42" s="181"/>
      <c r="AN42" s="181"/>
      <c r="AO42" s="181"/>
      <c r="AP42" s="181"/>
    </row>
    <row r="43" spans="1:42" hidden="1">
      <c r="A43" s="169" t="s">
        <v>365</v>
      </c>
      <c r="B43" s="290" t="s">
        <v>366</v>
      </c>
      <c r="C43" s="169" t="s">
        <v>183</v>
      </c>
      <c r="D43" s="169">
        <v>1085663638</v>
      </c>
      <c r="E43" s="169" t="s">
        <v>363</v>
      </c>
      <c r="F43" s="169" t="s">
        <v>406</v>
      </c>
      <c r="G43" s="171" t="s">
        <v>37</v>
      </c>
      <c r="H43" s="198">
        <f ca="1">SUMIF('R-10'!C$9:C734,A43,'R-10'!H$9:H678)</f>
        <v>1022400</v>
      </c>
      <c r="I43" s="191">
        <f t="shared" ca="1" si="45"/>
        <v>10977600</v>
      </c>
      <c r="J43" s="178">
        <v>12000000</v>
      </c>
      <c r="K43" s="178"/>
      <c r="L43" s="190">
        <f t="shared" si="11"/>
        <v>12000000</v>
      </c>
      <c r="M43" s="200">
        <f t="shared" ca="1" si="46"/>
        <v>8.5199999999999998E-2</v>
      </c>
      <c r="N43" s="201">
        <f>COUNTIF('R-10'!C$9:C689,A43)</f>
        <v>1</v>
      </c>
      <c r="O43" s="179">
        <v>4922</v>
      </c>
      <c r="P43" s="173">
        <v>8322</v>
      </c>
      <c r="Q43" s="216">
        <f t="shared" ca="1" si="2"/>
        <v>91.47999999999999</v>
      </c>
      <c r="R43" s="213">
        <f t="shared" ca="1" si="47"/>
        <v>8.52</v>
      </c>
      <c r="S43" s="174">
        <v>44620</v>
      </c>
      <c r="T43" s="174">
        <v>44628</v>
      </c>
      <c r="U43" s="174">
        <v>44896</v>
      </c>
      <c r="V43" s="195">
        <f t="shared" si="35"/>
        <v>268</v>
      </c>
      <c r="W43" s="189" t="str">
        <f t="shared" ca="1" si="36"/>
        <v>Faltan 182 Dias</v>
      </c>
      <c r="X43" s="189">
        <f t="shared" ca="1" si="37"/>
        <v>182</v>
      </c>
      <c r="Y43" s="196">
        <f t="shared" ca="1" si="38"/>
        <v>86</v>
      </c>
      <c r="Z43" s="202">
        <f t="shared" si="39"/>
        <v>44926</v>
      </c>
      <c r="AA43" s="209">
        <f t="shared" ca="1" si="40"/>
        <v>212</v>
      </c>
      <c r="AB43" s="209" t="str">
        <f t="shared" ca="1" si="41"/>
        <v>Faltan 212 Dias</v>
      </c>
      <c r="AC43" s="170"/>
      <c r="AD43" s="175"/>
      <c r="AE43" s="175"/>
      <c r="AF43" s="175"/>
      <c r="AG43" s="175"/>
      <c r="AH43" s="175">
        <v>1</v>
      </c>
      <c r="AI43" s="175">
        <v>1</v>
      </c>
      <c r="AJ43" s="175"/>
      <c r="AK43" s="175"/>
      <c r="AL43" s="175"/>
      <c r="AM43" s="175"/>
      <c r="AN43" s="175"/>
      <c r="AO43" s="175"/>
      <c r="AP43" s="175"/>
    </row>
    <row r="44" spans="1:42" hidden="1">
      <c r="A44" s="176" t="s">
        <v>367</v>
      </c>
      <c r="B44" s="291" t="s">
        <v>370</v>
      </c>
      <c r="C44" s="176" t="s">
        <v>371</v>
      </c>
      <c r="D44" s="176">
        <v>25278829</v>
      </c>
      <c r="E44" s="176" t="s">
        <v>363</v>
      </c>
      <c r="F44" s="176" t="s">
        <v>404</v>
      </c>
      <c r="G44" s="177" t="s">
        <v>46</v>
      </c>
      <c r="H44" s="198">
        <f ca="1">SUMIF('R-10'!C$9:C735,A44,'R-10'!H$9:H679)</f>
        <v>0</v>
      </c>
      <c r="I44" s="199">
        <f t="shared" ca="1" si="45"/>
        <v>10000000</v>
      </c>
      <c r="J44" s="172">
        <v>10000000</v>
      </c>
      <c r="K44" s="172"/>
      <c r="L44" s="198">
        <f t="shared" si="11"/>
        <v>10000000</v>
      </c>
      <c r="M44" s="200">
        <f t="shared" ca="1" si="46"/>
        <v>0</v>
      </c>
      <c r="N44" s="193">
        <f>COUNTIF('R-10'!C$9:C690,A44)</f>
        <v>0</v>
      </c>
      <c r="O44" s="173">
        <v>4522</v>
      </c>
      <c r="P44" s="179">
        <v>10722</v>
      </c>
      <c r="Q44" s="215">
        <f t="shared" ca="1" si="2"/>
        <v>100</v>
      </c>
      <c r="R44" s="214">
        <f t="shared" ca="1" si="47"/>
        <v>0</v>
      </c>
      <c r="S44" s="180">
        <v>44623</v>
      </c>
      <c r="T44" s="180">
        <v>44638</v>
      </c>
      <c r="U44" s="180">
        <v>44866</v>
      </c>
      <c r="V44" s="203">
        <f t="shared" si="35"/>
        <v>228</v>
      </c>
      <c r="W44" s="189" t="str">
        <f t="shared" ca="1" si="36"/>
        <v>Faltan 152 Dias</v>
      </c>
      <c r="X44" s="197">
        <f t="shared" ca="1" si="37"/>
        <v>152</v>
      </c>
      <c r="Y44" s="204">
        <f t="shared" ca="1" si="38"/>
        <v>76</v>
      </c>
      <c r="Z44" s="194">
        <f t="shared" si="39"/>
        <v>44896</v>
      </c>
      <c r="AA44" s="209">
        <f t="shared" ca="1" si="40"/>
        <v>182</v>
      </c>
      <c r="AB44" s="209" t="str">
        <f t="shared" ca="1" si="41"/>
        <v>Faltan 182 Dias</v>
      </c>
      <c r="AC44" s="160"/>
      <c r="AD44" s="181"/>
      <c r="AE44" s="181"/>
      <c r="AF44" s="181"/>
      <c r="AG44" s="181"/>
      <c r="AH44" s="181">
        <v>1</v>
      </c>
      <c r="AI44" s="181">
        <v>1</v>
      </c>
      <c r="AJ44" s="181"/>
      <c r="AK44" s="181"/>
      <c r="AL44" s="181"/>
      <c r="AM44" s="181"/>
      <c r="AN44" s="181"/>
      <c r="AO44" s="181"/>
      <c r="AP44" s="181"/>
    </row>
    <row r="45" spans="1:42" hidden="1">
      <c r="A45" s="169" t="s">
        <v>368</v>
      </c>
      <c r="B45" s="290" t="s">
        <v>370</v>
      </c>
      <c r="C45" s="169" t="s">
        <v>371</v>
      </c>
      <c r="D45" s="169">
        <v>25278829</v>
      </c>
      <c r="E45" s="169" t="s">
        <v>363</v>
      </c>
      <c r="F45" s="169" t="s">
        <v>406</v>
      </c>
      <c r="G45" s="171" t="s">
        <v>34</v>
      </c>
      <c r="H45" s="198">
        <f ca="1">SUMIF('R-10'!C$9:C736,A45,'R-10'!H$9:H680)</f>
        <v>0</v>
      </c>
      <c r="I45" s="191">
        <f t="shared" ca="1" si="45"/>
        <v>15000000</v>
      </c>
      <c r="J45" s="178">
        <v>15000000</v>
      </c>
      <c r="K45" s="178"/>
      <c r="L45" s="190">
        <f t="shared" si="11"/>
        <v>15000000</v>
      </c>
      <c r="M45" s="200">
        <f t="shared" ca="1" si="46"/>
        <v>0</v>
      </c>
      <c r="N45" s="201">
        <f>COUNTIF('R-10'!C$9:C691,A45)</f>
        <v>0</v>
      </c>
      <c r="O45" s="179">
        <v>4522</v>
      </c>
      <c r="P45" s="173">
        <v>10722</v>
      </c>
      <c r="Q45" s="216">
        <f t="shared" ca="1" si="2"/>
        <v>100</v>
      </c>
      <c r="R45" s="213">
        <f t="shared" ca="1" si="47"/>
        <v>0</v>
      </c>
      <c r="S45" s="174">
        <v>44623</v>
      </c>
      <c r="T45" s="174">
        <v>44638</v>
      </c>
      <c r="U45" s="174">
        <v>44866</v>
      </c>
      <c r="V45" s="195">
        <f t="shared" si="35"/>
        <v>228</v>
      </c>
      <c r="W45" s="189" t="str">
        <f t="shared" ca="1" si="36"/>
        <v>Faltan 152 Dias</v>
      </c>
      <c r="X45" s="189">
        <f t="shared" ca="1" si="37"/>
        <v>152</v>
      </c>
      <c r="Y45" s="196">
        <f t="shared" ca="1" si="38"/>
        <v>76</v>
      </c>
      <c r="Z45" s="202">
        <f t="shared" si="39"/>
        <v>44896</v>
      </c>
      <c r="AA45" s="209">
        <f t="shared" ca="1" si="40"/>
        <v>182</v>
      </c>
      <c r="AB45" s="209" t="str">
        <f t="shared" ca="1" si="41"/>
        <v>Faltan 182 Dias</v>
      </c>
      <c r="AC45" s="170"/>
      <c r="AD45" s="175"/>
      <c r="AE45" s="175"/>
      <c r="AF45" s="175"/>
      <c r="AG45" s="175"/>
      <c r="AH45" s="175">
        <v>1</v>
      </c>
      <c r="AI45" s="175">
        <v>1</v>
      </c>
      <c r="AJ45" s="175"/>
      <c r="AK45" s="175"/>
      <c r="AL45" s="175"/>
      <c r="AM45" s="175"/>
      <c r="AN45" s="175"/>
      <c r="AO45" s="175"/>
      <c r="AP45" s="175"/>
    </row>
    <row r="46" spans="1:42" hidden="1">
      <c r="A46" s="176" t="s">
        <v>369</v>
      </c>
      <c r="B46" s="291" t="s">
        <v>370</v>
      </c>
      <c r="C46" s="176" t="s">
        <v>371</v>
      </c>
      <c r="D46" s="176">
        <v>25278829</v>
      </c>
      <c r="E46" s="176" t="s">
        <v>363</v>
      </c>
      <c r="F46" s="176" t="s">
        <v>133</v>
      </c>
      <c r="G46" s="177" t="s">
        <v>37</v>
      </c>
      <c r="H46" s="198">
        <f ca="1">SUMIF('R-10'!C$9:C737,A46,'R-10'!H$9:H681)</f>
        <v>0</v>
      </c>
      <c r="I46" s="199">
        <f t="shared" ca="1" si="45"/>
        <v>4500000</v>
      </c>
      <c r="J46" s="172">
        <v>4500000</v>
      </c>
      <c r="K46" s="172"/>
      <c r="L46" s="198">
        <f t="shared" si="11"/>
        <v>4500000</v>
      </c>
      <c r="M46" s="200">
        <f t="shared" ca="1" si="46"/>
        <v>0</v>
      </c>
      <c r="N46" s="193">
        <f>COUNTIF('R-10'!C$9:C692,A46)</f>
        <v>0</v>
      </c>
      <c r="O46" s="173">
        <v>4522</v>
      </c>
      <c r="P46" s="179">
        <v>10722</v>
      </c>
      <c r="Q46" s="215">
        <f t="shared" ca="1" si="2"/>
        <v>100</v>
      </c>
      <c r="R46" s="214">
        <f t="shared" ca="1" si="47"/>
        <v>0</v>
      </c>
      <c r="S46" s="180">
        <v>44623</v>
      </c>
      <c r="T46" s="180">
        <v>44638</v>
      </c>
      <c r="U46" s="180">
        <v>44866</v>
      </c>
      <c r="V46" s="203">
        <f t="shared" si="35"/>
        <v>228</v>
      </c>
      <c r="W46" s="189" t="str">
        <f t="shared" ca="1" si="36"/>
        <v>Faltan 152 Dias</v>
      </c>
      <c r="X46" s="197">
        <f t="shared" ca="1" si="37"/>
        <v>152</v>
      </c>
      <c r="Y46" s="204">
        <f t="shared" ca="1" si="38"/>
        <v>76</v>
      </c>
      <c r="Z46" s="194">
        <f t="shared" si="39"/>
        <v>44896</v>
      </c>
      <c r="AA46" s="209">
        <f t="shared" ca="1" si="40"/>
        <v>182</v>
      </c>
      <c r="AB46" s="209" t="str">
        <f t="shared" ca="1" si="41"/>
        <v>Faltan 182 Dias</v>
      </c>
      <c r="AC46" s="160"/>
      <c r="AD46" s="181"/>
      <c r="AE46" s="181"/>
      <c r="AF46" s="181"/>
      <c r="AG46" s="181"/>
      <c r="AH46" s="181">
        <v>1</v>
      </c>
      <c r="AI46" s="181">
        <v>1</v>
      </c>
      <c r="AJ46" s="181"/>
      <c r="AK46" s="181"/>
      <c r="AL46" s="181"/>
      <c r="AM46" s="181"/>
      <c r="AN46" s="181"/>
      <c r="AO46" s="181"/>
      <c r="AP46" s="181"/>
    </row>
    <row r="47" spans="1:42" hidden="1">
      <c r="A47" s="169" t="s">
        <v>408</v>
      </c>
      <c r="B47" s="290" t="s">
        <v>372</v>
      </c>
      <c r="C47" s="169" t="s">
        <v>373</v>
      </c>
      <c r="D47" s="169">
        <v>817004979</v>
      </c>
      <c r="E47" s="169" t="s">
        <v>363</v>
      </c>
      <c r="F47" s="169" t="s">
        <v>404</v>
      </c>
      <c r="G47" s="171" t="s">
        <v>33</v>
      </c>
      <c r="H47" s="198">
        <f ca="1">SUMIF('R-10'!C$9:C738,A47,'R-10'!H$9:H682)</f>
        <v>0</v>
      </c>
      <c r="I47" s="191">
        <f t="shared" ca="1" si="45"/>
        <v>6000000</v>
      </c>
      <c r="J47" s="178">
        <v>6000000</v>
      </c>
      <c r="K47" s="178"/>
      <c r="L47" s="190">
        <f t="shared" si="11"/>
        <v>6000000</v>
      </c>
      <c r="M47" s="200">
        <f t="shared" ca="1" si="46"/>
        <v>0</v>
      </c>
      <c r="N47" s="201">
        <f>COUNTIF('R-10'!C$9:C693,A47)</f>
        <v>0</v>
      </c>
      <c r="O47" s="179">
        <v>5022</v>
      </c>
      <c r="P47" s="173">
        <v>10422</v>
      </c>
      <c r="Q47" s="216">
        <f t="shared" ca="1" si="2"/>
        <v>100</v>
      </c>
      <c r="R47" s="213">
        <f t="shared" ca="1" si="47"/>
        <v>0</v>
      </c>
      <c r="S47" s="174">
        <v>44623</v>
      </c>
      <c r="T47" s="174">
        <v>44638</v>
      </c>
      <c r="U47" s="174">
        <v>44866</v>
      </c>
      <c r="V47" s="195">
        <f t="shared" si="35"/>
        <v>228</v>
      </c>
      <c r="W47" s="189" t="str">
        <f t="shared" ca="1" si="36"/>
        <v>Faltan 152 Dias</v>
      </c>
      <c r="X47" s="189">
        <f t="shared" ca="1" si="37"/>
        <v>152</v>
      </c>
      <c r="Y47" s="196">
        <f t="shared" ca="1" si="38"/>
        <v>76</v>
      </c>
      <c r="Z47" s="202">
        <f t="shared" si="39"/>
        <v>44896</v>
      </c>
      <c r="AA47" s="209">
        <f t="shared" ca="1" si="40"/>
        <v>182</v>
      </c>
      <c r="AB47" s="209" t="str">
        <f t="shared" ca="1" si="41"/>
        <v>Faltan 182 Dias</v>
      </c>
      <c r="AC47" s="170"/>
      <c r="AD47" s="175"/>
      <c r="AE47" s="175"/>
      <c r="AF47" s="175"/>
      <c r="AG47" s="175"/>
      <c r="AH47" s="175">
        <v>1</v>
      </c>
      <c r="AI47" s="175">
        <v>1</v>
      </c>
      <c r="AJ47" s="175"/>
      <c r="AK47" s="175"/>
      <c r="AL47" s="175"/>
      <c r="AM47" s="175"/>
      <c r="AN47" s="175"/>
      <c r="AO47" s="175"/>
      <c r="AP47" s="175"/>
    </row>
    <row r="48" spans="1:42" hidden="1">
      <c r="A48" s="169" t="s">
        <v>407</v>
      </c>
      <c r="B48" s="290" t="s">
        <v>372</v>
      </c>
      <c r="C48" s="169" t="s">
        <v>373</v>
      </c>
      <c r="D48" s="169">
        <v>817004979</v>
      </c>
      <c r="E48" s="169" t="s">
        <v>363</v>
      </c>
      <c r="F48" s="169" t="s">
        <v>405</v>
      </c>
      <c r="G48" s="171" t="s">
        <v>46</v>
      </c>
      <c r="H48" s="198">
        <f ca="1">SUMIF('R-10'!C$9:C739,A48,'R-10'!H$9:H683)</f>
        <v>0</v>
      </c>
      <c r="I48" s="199">
        <f t="shared" ref="I48:I51" ca="1" si="48">+L48-H48</f>
        <v>6000000</v>
      </c>
      <c r="J48" s="178">
        <v>6000000</v>
      </c>
      <c r="K48" s="178"/>
      <c r="L48" s="190">
        <f t="shared" si="11"/>
        <v>6000000</v>
      </c>
      <c r="M48" s="200">
        <f t="shared" ref="M48:M49" ca="1" si="49">IFERROR(H48*1/L48, "REVISAR")</f>
        <v>0</v>
      </c>
      <c r="N48" s="201"/>
      <c r="O48" s="179">
        <v>5022</v>
      </c>
      <c r="P48" s="173">
        <v>10422</v>
      </c>
      <c r="Q48" s="215">
        <f t="shared" ref="Q48:Q51" ca="1" si="50">IFERROR(I48/L48*100," ")</f>
        <v>100</v>
      </c>
      <c r="R48" s="214">
        <f t="shared" ref="R48:R51" ca="1" si="51">IFERROR(H48/L48*100," ")</f>
        <v>0</v>
      </c>
      <c r="S48" s="174">
        <v>44623</v>
      </c>
      <c r="T48" s="174">
        <v>44638</v>
      </c>
      <c r="U48" s="174">
        <v>44866</v>
      </c>
      <c r="V48" s="203">
        <f t="shared" si="35"/>
        <v>228</v>
      </c>
      <c r="W48" s="189" t="str">
        <f t="shared" ca="1" si="36"/>
        <v>Faltan 152 Dias</v>
      </c>
      <c r="X48" s="197">
        <f t="shared" ca="1" si="37"/>
        <v>152</v>
      </c>
      <c r="Y48" s="204">
        <f t="shared" ca="1" si="38"/>
        <v>76</v>
      </c>
      <c r="Z48" s="202">
        <f t="shared" ref="Z48:Z52" si="52">U48+60</f>
        <v>44926</v>
      </c>
      <c r="AA48" s="209">
        <f t="shared" ca="1" si="40"/>
        <v>212</v>
      </c>
      <c r="AB48" s="209" t="str">
        <f t="shared" ca="1" si="41"/>
        <v>Faltan 212 Dias</v>
      </c>
      <c r="AC48" s="170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</row>
    <row r="49" spans="1:42" hidden="1">
      <c r="A49" s="169" t="s">
        <v>374</v>
      </c>
      <c r="B49" s="290" t="s">
        <v>372</v>
      </c>
      <c r="C49" s="169" t="s">
        <v>373</v>
      </c>
      <c r="D49" s="169">
        <v>817004979</v>
      </c>
      <c r="E49" s="169" t="s">
        <v>363</v>
      </c>
      <c r="F49" s="169" t="s">
        <v>133</v>
      </c>
      <c r="G49" s="171" t="s">
        <v>34</v>
      </c>
      <c r="H49" s="198">
        <f ca="1">SUMIF('R-10'!C$9:C740,A49,'R-10'!H$9:H684)</f>
        <v>600000</v>
      </c>
      <c r="I49" s="191">
        <f t="shared" ca="1" si="48"/>
        <v>2400000</v>
      </c>
      <c r="J49" s="178">
        <v>3000000</v>
      </c>
      <c r="K49" s="178"/>
      <c r="L49" s="190">
        <f t="shared" si="11"/>
        <v>3000000</v>
      </c>
      <c r="M49" s="200">
        <f t="shared" ca="1" si="49"/>
        <v>0.2</v>
      </c>
      <c r="N49" s="201"/>
      <c r="O49" s="179">
        <v>5022</v>
      </c>
      <c r="P49" s="173">
        <v>10422</v>
      </c>
      <c r="Q49" s="216">
        <f t="shared" ca="1" si="50"/>
        <v>80</v>
      </c>
      <c r="R49" s="213">
        <f t="shared" ca="1" si="51"/>
        <v>20</v>
      </c>
      <c r="S49" s="174">
        <v>44623</v>
      </c>
      <c r="T49" s="174">
        <v>44638</v>
      </c>
      <c r="U49" s="174">
        <v>44866</v>
      </c>
      <c r="V49" s="195">
        <f t="shared" si="35"/>
        <v>228</v>
      </c>
      <c r="W49" s="189" t="str">
        <f t="shared" ca="1" si="36"/>
        <v>Faltan 152 Dias</v>
      </c>
      <c r="X49" s="189">
        <f t="shared" ca="1" si="37"/>
        <v>152</v>
      </c>
      <c r="Y49" s="196">
        <f t="shared" ca="1" si="38"/>
        <v>76</v>
      </c>
      <c r="Z49" s="202">
        <f t="shared" si="52"/>
        <v>44926</v>
      </c>
      <c r="AA49" s="209">
        <f t="shared" ca="1" si="40"/>
        <v>212</v>
      </c>
      <c r="AB49" s="209" t="str">
        <f t="shared" ca="1" si="41"/>
        <v>Faltan 212 Dias</v>
      </c>
      <c r="AC49" s="170"/>
      <c r="AD49" s="175"/>
      <c r="AE49" s="175"/>
      <c r="AF49" s="175"/>
      <c r="AG49" s="175"/>
      <c r="AH49" s="175">
        <v>1</v>
      </c>
      <c r="AI49" s="175"/>
      <c r="AJ49" s="175"/>
      <c r="AK49" s="175"/>
      <c r="AL49" s="175"/>
      <c r="AM49" s="175"/>
      <c r="AN49" s="175"/>
      <c r="AO49" s="175"/>
      <c r="AP49" s="175"/>
    </row>
    <row r="50" spans="1:42" hidden="1">
      <c r="A50" s="176" t="s">
        <v>409</v>
      </c>
      <c r="B50" s="291" t="s">
        <v>372</v>
      </c>
      <c r="C50" s="176" t="s">
        <v>373</v>
      </c>
      <c r="D50" s="176">
        <v>817004979</v>
      </c>
      <c r="E50" s="176" t="s">
        <v>363</v>
      </c>
      <c r="F50" s="176" t="s">
        <v>131</v>
      </c>
      <c r="G50" s="177" t="s">
        <v>35</v>
      </c>
      <c r="H50" s="198">
        <f ca="1">SUMIF('R-10'!C$9:C741,A50,'R-10'!H$9:H685)</f>
        <v>0</v>
      </c>
      <c r="I50" s="199">
        <f t="shared" ca="1" si="48"/>
        <v>5000000</v>
      </c>
      <c r="J50" s="172">
        <v>5000000</v>
      </c>
      <c r="K50" s="172"/>
      <c r="L50" s="198">
        <f t="shared" si="11"/>
        <v>5000000</v>
      </c>
      <c r="M50" s="200">
        <f t="shared" ref="M50:M81" ca="1" si="53">IFERROR(H50*1/L50, "REVISAR")</f>
        <v>0</v>
      </c>
      <c r="N50" s="193">
        <f>COUNTIF('R-10'!C$9:C694,A50)</f>
        <v>0</v>
      </c>
      <c r="O50" s="173">
        <v>5022</v>
      </c>
      <c r="P50" s="179">
        <v>10422</v>
      </c>
      <c r="Q50" s="215">
        <f t="shared" ca="1" si="50"/>
        <v>100</v>
      </c>
      <c r="R50" s="214">
        <f t="shared" ca="1" si="51"/>
        <v>0</v>
      </c>
      <c r="S50" s="180">
        <v>44623</v>
      </c>
      <c r="T50" s="180">
        <v>44638</v>
      </c>
      <c r="U50" s="180">
        <v>44866</v>
      </c>
      <c r="V50" s="203">
        <f t="shared" si="35"/>
        <v>228</v>
      </c>
      <c r="W50" s="189" t="str">
        <f t="shared" ca="1" si="36"/>
        <v>Faltan 152 Dias</v>
      </c>
      <c r="X50" s="197">
        <f t="shared" ca="1" si="37"/>
        <v>152</v>
      </c>
      <c r="Y50" s="204">
        <f t="shared" ca="1" si="38"/>
        <v>76</v>
      </c>
      <c r="Z50" s="202">
        <f t="shared" si="52"/>
        <v>44926</v>
      </c>
      <c r="AA50" s="209">
        <f t="shared" ca="1" si="40"/>
        <v>212</v>
      </c>
      <c r="AB50" s="209" t="str">
        <f t="shared" ca="1" si="41"/>
        <v>Faltan 212 Dias</v>
      </c>
      <c r="AC50" s="160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</row>
    <row r="51" spans="1:42" hidden="1">
      <c r="A51" s="176" t="s">
        <v>410</v>
      </c>
      <c r="B51" s="291" t="s">
        <v>372</v>
      </c>
      <c r="C51" s="176" t="s">
        <v>373</v>
      </c>
      <c r="D51" s="176">
        <v>817004979</v>
      </c>
      <c r="E51" s="176" t="s">
        <v>363</v>
      </c>
      <c r="F51" s="176" t="s">
        <v>412</v>
      </c>
      <c r="G51" s="177" t="s">
        <v>37</v>
      </c>
      <c r="H51" s="198">
        <f ca="1">SUMIF('R-10'!C$9:C742,A51,'R-10'!H$9:H686)</f>
        <v>0</v>
      </c>
      <c r="I51" s="191">
        <f t="shared" ca="1" si="48"/>
        <v>4000000</v>
      </c>
      <c r="J51" s="172">
        <v>4000000</v>
      </c>
      <c r="K51" s="172"/>
      <c r="L51" s="198">
        <f t="shared" si="11"/>
        <v>4000000</v>
      </c>
      <c r="M51" s="200">
        <f t="shared" ca="1" si="53"/>
        <v>0</v>
      </c>
      <c r="N51" s="193"/>
      <c r="O51" s="173">
        <v>5022</v>
      </c>
      <c r="P51" s="179">
        <v>10422</v>
      </c>
      <c r="Q51" s="216">
        <f t="shared" ca="1" si="50"/>
        <v>100</v>
      </c>
      <c r="R51" s="213">
        <f t="shared" ca="1" si="51"/>
        <v>0</v>
      </c>
      <c r="S51" s="180">
        <v>44623</v>
      </c>
      <c r="T51" s="180">
        <v>44638</v>
      </c>
      <c r="U51" s="180">
        <v>44866</v>
      </c>
      <c r="V51" s="195">
        <f t="shared" si="35"/>
        <v>228</v>
      </c>
      <c r="W51" s="189" t="str">
        <f t="shared" ca="1" si="36"/>
        <v>Faltan 152 Dias</v>
      </c>
      <c r="X51" s="189">
        <f t="shared" ca="1" si="37"/>
        <v>152</v>
      </c>
      <c r="Y51" s="196">
        <f t="shared" ca="1" si="38"/>
        <v>76</v>
      </c>
      <c r="Z51" s="202">
        <f t="shared" si="52"/>
        <v>44926</v>
      </c>
      <c r="AA51" s="209">
        <f t="shared" ca="1" si="40"/>
        <v>212</v>
      </c>
      <c r="AB51" s="209" t="str">
        <f t="shared" ca="1" si="41"/>
        <v>Faltan 212 Dias</v>
      </c>
      <c r="AC51" s="160"/>
      <c r="AD51" s="181"/>
      <c r="AE51" s="181"/>
      <c r="AF51" s="181"/>
      <c r="AG51" s="181"/>
      <c r="AH51" s="181"/>
      <c r="AI51" s="181">
        <v>1</v>
      </c>
      <c r="AJ51" s="181"/>
      <c r="AK51" s="181"/>
      <c r="AL51" s="181"/>
      <c r="AM51" s="181"/>
      <c r="AN51" s="181"/>
      <c r="AO51" s="181"/>
      <c r="AP51" s="181"/>
    </row>
    <row r="52" spans="1:42" hidden="1">
      <c r="A52" s="169" t="s">
        <v>411</v>
      </c>
      <c r="B52" s="290" t="s">
        <v>372</v>
      </c>
      <c r="C52" s="169" t="s">
        <v>373</v>
      </c>
      <c r="D52" s="169">
        <v>817004979</v>
      </c>
      <c r="E52" s="169" t="s">
        <v>363</v>
      </c>
      <c r="F52" s="169" t="s">
        <v>406</v>
      </c>
      <c r="G52" s="171" t="s">
        <v>37</v>
      </c>
      <c r="H52" s="198">
        <f ca="1">SUMIF('R-10'!C$9:C743,A52,'R-10'!H$9:H687)</f>
        <v>0</v>
      </c>
      <c r="I52" s="191">
        <f t="shared" ref="I52:I83" ca="1" si="54">+L52-H52</f>
        <v>1000000</v>
      </c>
      <c r="J52" s="178">
        <v>1000000</v>
      </c>
      <c r="K52" s="178"/>
      <c r="L52" s="190">
        <f t="shared" si="11"/>
        <v>1000000</v>
      </c>
      <c r="M52" s="200">
        <f t="shared" ca="1" si="53"/>
        <v>0</v>
      </c>
      <c r="N52" s="201">
        <f>COUNTIF('R-10'!C$9:C695,A52)</f>
        <v>0</v>
      </c>
      <c r="O52" s="179">
        <v>5022</v>
      </c>
      <c r="P52" s="173">
        <v>10422</v>
      </c>
      <c r="Q52" s="216">
        <f t="shared" ref="Q52:Q83" ca="1" si="55">IFERROR(I52/L52*100," ")</f>
        <v>100</v>
      </c>
      <c r="R52" s="213">
        <f t="shared" ref="R52:R83" ca="1" si="56">IFERROR(H52/L52*100," ")</f>
        <v>0</v>
      </c>
      <c r="S52" s="174">
        <v>44623</v>
      </c>
      <c r="T52" s="174">
        <v>44638</v>
      </c>
      <c r="U52" s="174">
        <v>44866</v>
      </c>
      <c r="V52" s="203">
        <f t="shared" si="35"/>
        <v>228</v>
      </c>
      <c r="W52" s="189" t="str">
        <f t="shared" ca="1" si="36"/>
        <v>Faltan 152 Dias</v>
      </c>
      <c r="X52" s="189">
        <f t="shared" ca="1" si="37"/>
        <v>152</v>
      </c>
      <c r="Y52" s="204">
        <f t="shared" ca="1" si="38"/>
        <v>76</v>
      </c>
      <c r="Z52" s="202">
        <f t="shared" si="52"/>
        <v>44926</v>
      </c>
      <c r="AA52" s="209">
        <f t="shared" ca="1" si="40"/>
        <v>212</v>
      </c>
      <c r="AB52" s="209" t="str">
        <f t="shared" ca="1" si="41"/>
        <v>Faltan 212 Dias</v>
      </c>
      <c r="AC52" s="170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</row>
    <row r="53" spans="1:42">
      <c r="A53" s="176" t="s">
        <v>376</v>
      </c>
      <c r="B53" s="291" t="s">
        <v>375</v>
      </c>
      <c r="C53" s="176" t="s">
        <v>183</v>
      </c>
      <c r="D53" s="176">
        <v>1085663638</v>
      </c>
      <c r="E53" s="176" t="s">
        <v>363</v>
      </c>
      <c r="F53" s="176" t="s">
        <v>417</v>
      </c>
      <c r="G53" s="177" t="s">
        <v>35</v>
      </c>
      <c r="H53" s="198">
        <f ca="1">SUMIF('R-10'!C$9:C741,A53,'R-10'!H$9:H685)</f>
        <v>0</v>
      </c>
      <c r="I53" s="199">
        <f t="shared" ca="1" si="54"/>
        <v>486000</v>
      </c>
      <c r="J53" s="172">
        <v>486000</v>
      </c>
      <c r="K53" s="172"/>
      <c r="L53" s="198">
        <f t="shared" si="11"/>
        <v>486000</v>
      </c>
      <c r="M53" s="200">
        <f t="shared" ca="1" si="53"/>
        <v>0</v>
      </c>
      <c r="N53" s="193">
        <f>COUNTIF('R-10'!C$9:C696,A53)</f>
        <v>0</v>
      </c>
      <c r="O53" s="173">
        <v>4022</v>
      </c>
      <c r="P53" s="179">
        <v>10822</v>
      </c>
      <c r="Q53" s="215">
        <f t="shared" ca="1" si="55"/>
        <v>100</v>
      </c>
      <c r="R53" s="214">
        <f t="shared" ca="1" si="56"/>
        <v>0</v>
      </c>
      <c r="S53" s="180">
        <v>44627</v>
      </c>
      <c r="T53" s="180">
        <v>44636</v>
      </c>
      <c r="U53" s="180">
        <f>+T53+30</f>
        <v>44666</v>
      </c>
      <c r="V53" s="195">
        <f t="shared" si="35"/>
        <v>30</v>
      </c>
      <c r="W53" s="189" t="str">
        <f t="shared" ca="1" si="36"/>
        <v>Vencido hace 48 Dias</v>
      </c>
      <c r="X53" s="197">
        <f t="shared" ca="1" si="37"/>
        <v>-48</v>
      </c>
      <c r="Y53" s="204">
        <f t="shared" ca="1" si="38"/>
        <v>78</v>
      </c>
      <c r="Z53" s="194">
        <f t="shared" si="39"/>
        <v>44696</v>
      </c>
      <c r="AA53" s="209">
        <f t="shared" ca="1" si="40"/>
        <v>-18</v>
      </c>
      <c r="AB53" s="209" t="str">
        <f t="shared" ca="1" si="41"/>
        <v>Vencido hace 18 Dias</v>
      </c>
      <c r="AC53" s="160"/>
      <c r="AD53" s="181"/>
      <c r="AE53" s="181"/>
      <c r="AF53" s="181"/>
      <c r="AG53" s="181"/>
      <c r="AH53" s="181"/>
      <c r="AI53" s="181">
        <v>1</v>
      </c>
      <c r="AJ53" s="181"/>
      <c r="AK53" s="181"/>
      <c r="AL53" s="181"/>
      <c r="AM53" s="181"/>
      <c r="AN53" s="181"/>
      <c r="AO53" s="181"/>
      <c r="AP53" s="181"/>
    </row>
    <row r="54" spans="1:42">
      <c r="A54" s="169" t="s">
        <v>377</v>
      </c>
      <c r="B54" s="290" t="s">
        <v>375</v>
      </c>
      <c r="C54" s="169" t="s">
        <v>183</v>
      </c>
      <c r="D54" s="169">
        <v>1085663638</v>
      </c>
      <c r="E54" s="169" t="s">
        <v>363</v>
      </c>
      <c r="F54" s="169" t="s">
        <v>417</v>
      </c>
      <c r="G54" s="171" t="s">
        <v>35</v>
      </c>
      <c r="H54" s="198">
        <f ca="1">SUMIF('R-10'!C$9:C742,A54,'R-10'!H$9:H686)</f>
        <v>0</v>
      </c>
      <c r="I54" s="191">
        <f t="shared" ca="1" si="54"/>
        <v>1995177</v>
      </c>
      <c r="J54" s="178">
        <v>1995177</v>
      </c>
      <c r="K54" s="178"/>
      <c r="L54" s="190">
        <f t="shared" si="11"/>
        <v>1995177</v>
      </c>
      <c r="M54" s="200">
        <f t="shared" ca="1" si="53"/>
        <v>0</v>
      </c>
      <c r="N54" s="201">
        <f>COUNTIF('R-10'!C$9:C697,A54)</f>
        <v>0</v>
      </c>
      <c r="O54" s="179">
        <v>10622</v>
      </c>
      <c r="P54" s="173">
        <v>10822</v>
      </c>
      <c r="Q54" s="216">
        <f t="shared" ca="1" si="55"/>
        <v>100</v>
      </c>
      <c r="R54" s="213">
        <f t="shared" ca="1" si="56"/>
        <v>0</v>
      </c>
      <c r="S54" s="174">
        <v>44627</v>
      </c>
      <c r="T54" s="174">
        <v>44636</v>
      </c>
      <c r="U54" s="174">
        <f>+T54+30</f>
        <v>44666</v>
      </c>
      <c r="V54" s="203">
        <f t="shared" si="35"/>
        <v>30</v>
      </c>
      <c r="W54" s="189" t="str">
        <f t="shared" ca="1" si="36"/>
        <v>Vencido hace 48 Dias</v>
      </c>
      <c r="X54" s="189">
        <f t="shared" ca="1" si="37"/>
        <v>-48</v>
      </c>
      <c r="Y54" s="196">
        <f t="shared" ca="1" si="38"/>
        <v>78</v>
      </c>
      <c r="Z54" s="202">
        <f t="shared" si="39"/>
        <v>44696</v>
      </c>
      <c r="AA54" s="209">
        <f t="shared" ca="1" si="40"/>
        <v>-18</v>
      </c>
      <c r="AB54" s="209" t="str">
        <f t="shared" ca="1" si="41"/>
        <v>Vencido hace 18 Dias</v>
      </c>
      <c r="AC54" s="170"/>
      <c r="AD54" s="175"/>
      <c r="AE54" s="175"/>
      <c r="AF54" s="175"/>
      <c r="AG54" s="175"/>
      <c r="AH54" s="175"/>
      <c r="AI54" s="175">
        <v>1</v>
      </c>
      <c r="AJ54" s="175"/>
      <c r="AK54" s="175"/>
      <c r="AL54" s="175"/>
      <c r="AM54" s="175"/>
      <c r="AN54" s="175"/>
      <c r="AO54" s="175"/>
      <c r="AP54" s="175"/>
    </row>
    <row r="55" spans="1:42" hidden="1">
      <c r="A55" s="176" t="s">
        <v>380</v>
      </c>
      <c r="B55" s="291" t="s">
        <v>378</v>
      </c>
      <c r="C55" s="176" t="s">
        <v>379</v>
      </c>
      <c r="D55" s="176">
        <v>1061740057</v>
      </c>
      <c r="E55" s="176" t="s">
        <v>363</v>
      </c>
      <c r="F55" s="176" t="s">
        <v>133</v>
      </c>
      <c r="G55" s="177" t="s">
        <v>35</v>
      </c>
      <c r="H55" s="198">
        <f ca="1">SUMIF('R-10'!C$9:C743,A55,'R-10'!H$9:H687)</f>
        <v>33826500</v>
      </c>
      <c r="I55" s="199">
        <f t="shared" ca="1" si="54"/>
        <v>16173500</v>
      </c>
      <c r="J55" s="172">
        <v>50000000</v>
      </c>
      <c r="K55" s="172"/>
      <c r="L55" s="198">
        <f t="shared" si="11"/>
        <v>50000000</v>
      </c>
      <c r="M55" s="200">
        <f t="shared" ca="1" si="53"/>
        <v>0.67652999999999996</v>
      </c>
      <c r="N55" s="193">
        <f>COUNTIF('R-10'!C$9:C698,A55)</f>
        <v>2</v>
      </c>
      <c r="O55" s="173">
        <v>6322</v>
      </c>
      <c r="P55" s="179">
        <v>10622</v>
      </c>
      <c r="Q55" s="215">
        <f t="shared" ca="1" si="55"/>
        <v>32.347000000000001</v>
      </c>
      <c r="R55" s="214">
        <f t="shared" ca="1" si="56"/>
        <v>67.652999999999992</v>
      </c>
      <c r="S55" s="180">
        <v>44631</v>
      </c>
      <c r="T55" s="180">
        <v>44636</v>
      </c>
      <c r="U55" s="180">
        <v>44804</v>
      </c>
      <c r="V55" s="195">
        <f t="shared" si="35"/>
        <v>168</v>
      </c>
      <c r="W55" s="189" t="str">
        <f t="shared" ca="1" si="36"/>
        <v>Faltan 90 Dias</v>
      </c>
      <c r="X55" s="197">
        <f t="shared" ca="1" si="37"/>
        <v>90</v>
      </c>
      <c r="Y55" s="204">
        <f t="shared" ca="1" si="38"/>
        <v>78</v>
      </c>
      <c r="Z55" s="194">
        <f t="shared" si="39"/>
        <v>44834</v>
      </c>
      <c r="AA55" s="209">
        <f t="shared" ca="1" si="40"/>
        <v>120</v>
      </c>
      <c r="AB55" s="209" t="str">
        <f t="shared" ca="1" si="41"/>
        <v>Faltan 120 Dias</v>
      </c>
      <c r="AC55" s="160"/>
      <c r="AD55" s="181"/>
      <c r="AE55" s="181"/>
      <c r="AF55" s="181"/>
      <c r="AG55" s="181"/>
      <c r="AH55" s="181">
        <v>1</v>
      </c>
      <c r="AI55" s="181">
        <v>1</v>
      </c>
      <c r="AJ55" s="181"/>
      <c r="AK55" s="181"/>
      <c r="AL55" s="181"/>
      <c r="AM55" s="181"/>
      <c r="AN55" s="181"/>
      <c r="AO55" s="181"/>
      <c r="AP55" s="181"/>
    </row>
    <row r="56" spans="1:42" hidden="1">
      <c r="A56" s="169" t="s">
        <v>381</v>
      </c>
      <c r="B56" s="290" t="s">
        <v>378</v>
      </c>
      <c r="C56" s="169" t="s">
        <v>379</v>
      </c>
      <c r="D56" s="169">
        <v>1061740057</v>
      </c>
      <c r="E56" s="169" t="s">
        <v>363</v>
      </c>
      <c r="F56" s="169" t="s">
        <v>404</v>
      </c>
      <c r="G56" s="171" t="s">
        <v>33</v>
      </c>
      <c r="H56" s="198">
        <f ca="1">SUMIF('R-10'!C$9:C744,A56,'R-10'!H$9:H688)</f>
        <v>50000000</v>
      </c>
      <c r="I56" s="191">
        <f t="shared" ca="1" si="54"/>
        <v>0</v>
      </c>
      <c r="J56" s="178">
        <v>50000000</v>
      </c>
      <c r="K56" s="178"/>
      <c r="L56" s="190">
        <f t="shared" si="11"/>
        <v>50000000</v>
      </c>
      <c r="M56" s="200">
        <f t="shared" ca="1" si="53"/>
        <v>1</v>
      </c>
      <c r="N56" s="201">
        <f>COUNTIF('R-10'!C$9:C699,A56)</f>
        <v>1</v>
      </c>
      <c r="O56" s="179">
        <v>6322</v>
      </c>
      <c r="P56" s="173">
        <v>10622</v>
      </c>
      <c r="Q56" s="216">
        <f t="shared" ca="1" si="55"/>
        <v>0</v>
      </c>
      <c r="R56" s="213">
        <f t="shared" ca="1" si="56"/>
        <v>100</v>
      </c>
      <c r="S56" s="174">
        <v>44631</v>
      </c>
      <c r="T56" s="174">
        <v>44636</v>
      </c>
      <c r="U56" s="174">
        <v>44804</v>
      </c>
      <c r="V56" s="203">
        <f t="shared" si="35"/>
        <v>168</v>
      </c>
      <c r="W56" s="189" t="str">
        <f t="shared" ca="1" si="36"/>
        <v>Faltan 90 Dias</v>
      </c>
      <c r="X56" s="189">
        <f t="shared" ca="1" si="37"/>
        <v>90</v>
      </c>
      <c r="Y56" s="196">
        <f t="shared" ca="1" si="38"/>
        <v>78</v>
      </c>
      <c r="Z56" s="202">
        <f t="shared" si="39"/>
        <v>44834</v>
      </c>
      <c r="AA56" s="209">
        <f t="shared" ca="1" si="40"/>
        <v>120</v>
      </c>
      <c r="AB56" s="209" t="str">
        <f t="shared" ca="1" si="41"/>
        <v>Faltan 120 Dias</v>
      </c>
      <c r="AC56" s="170"/>
      <c r="AD56" s="175"/>
      <c r="AE56" s="175"/>
      <c r="AF56" s="175"/>
      <c r="AG56" s="175"/>
      <c r="AH56" s="175">
        <v>1</v>
      </c>
      <c r="AI56" s="175">
        <v>1</v>
      </c>
      <c r="AJ56" s="175"/>
      <c r="AK56" s="175"/>
      <c r="AL56" s="175"/>
      <c r="AM56" s="175"/>
      <c r="AN56" s="175"/>
      <c r="AO56" s="175"/>
      <c r="AP56" s="175"/>
    </row>
    <row r="57" spans="1:42" hidden="1">
      <c r="A57" s="176" t="s">
        <v>384</v>
      </c>
      <c r="B57" s="291" t="s">
        <v>382</v>
      </c>
      <c r="C57" s="176" t="s">
        <v>379</v>
      </c>
      <c r="D57" s="176">
        <v>1061740057</v>
      </c>
      <c r="E57" s="176" t="s">
        <v>363</v>
      </c>
      <c r="F57" s="176" t="s">
        <v>404</v>
      </c>
      <c r="G57" s="177" t="s">
        <v>46</v>
      </c>
      <c r="H57" s="198">
        <f ca="1">SUMIF('R-10'!C$9:C745,A57,'R-10'!H$9:H689)</f>
        <v>915750</v>
      </c>
      <c r="I57" s="199">
        <f t="shared" ca="1" si="54"/>
        <v>4075250</v>
      </c>
      <c r="J57" s="172">
        <v>4991000</v>
      </c>
      <c r="K57" s="172"/>
      <c r="L57" s="198">
        <f t="shared" si="11"/>
        <v>4991000</v>
      </c>
      <c r="M57" s="200">
        <f t="shared" ca="1" si="53"/>
        <v>0.18348026447605689</v>
      </c>
      <c r="N57" s="193">
        <f>COUNTIF('R-10'!C$9:C700,A57)</f>
        <v>1</v>
      </c>
      <c r="O57" s="173">
        <v>6422</v>
      </c>
      <c r="P57" s="179">
        <v>10522</v>
      </c>
      <c r="Q57" s="215">
        <f t="shared" ca="1" si="55"/>
        <v>81.65197355239431</v>
      </c>
      <c r="R57" s="214">
        <f t="shared" ca="1" si="56"/>
        <v>18.34802644760569</v>
      </c>
      <c r="S57" s="180">
        <v>44631</v>
      </c>
      <c r="T57" s="180">
        <v>44636</v>
      </c>
      <c r="U57" s="180">
        <v>44804</v>
      </c>
      <c r="V57" s="195">
        <f t="shared" si="35"/>
        <v>168</v>
      </c>
      <c r="W57" s="189" t="str">
        <f t="shared" ca="1" si="36"/>
        <v>Faltan 90 Dias</v>
      </c>
      <c r="X57" s="197">
        <f t="shared" ca="1" si="37"/>
        <v>90</v>
      </c>
      <c r="Y57" s="204">
        <f t="shared" ca="1" si="38"/>
        <v>78</v>
      </c>
      <c r="Z57" s="194">
        <f t="shared" si="39"/>
        <v>44834</v>
      </c>
      <c r="AA57" s="209">
        <f t="shared" ca="1" si="40"/>
        <v>120</v>
      </c>
      <c r="AB57" s="209" t="str">
        <f t="shared" ca="1" si="41"/>
        <v>Faltan 120 Dias</v>
      </c>
      <c r="AC57" s="160"/>
      <c r="AD57" s="181"/>
      <c r="AE57" s="181"/>
      <c r="AF57" s="181"/>
      <c r="AG57" s="181"/>
      <c r="AH57" s="181">
        <v>1</v>
      </c>
      <c r="AI57" s="181">
        <v>1</v>
      </c>
      <c r="AJ57" s="181"/>
      <c r="AK57" s="181"/>
      <c r="AL57" s="181"/>
      <c r="AM57" s="181"/>
      <c r="AN57" s="181"/>
      <c r="AO57" s="181"/>
      <c r="AP57" s="181"/>
    </row>
    <row r="58" spans="1:42" hidden="1">
      <c r="A58" s="169" t="s">
        <v>383</v>
      </c>
      <c r="B58" s="290" t="s">
        <v>382</v>
      </c>
      <c r="C58" s="169" t="s">
        <v>379</v>
      </c>
      <c r="D58" s="169">
        <v>1061740057</v>
      </c>
      <c r="E58" s="169" t="s">
        <v>363</v>
      </c>
      <c r="F58" s="169" t="s">
        <v>133</v>
      </c>
      <c r="G58" s="171" t="s">
        <v>35</v>
      </c>
      <c r="H58" s="198">
        <f ca="1">SUMIF('R-10'!C$9:C746,A58,'R-10'!H$9:H690)</f>
        <v>27601940</v>
      </c>
      <c r="I58" s="191">
        <f t="shared" ca="1" si="54"/>
        <v>14219060</v>
      </c>
      <c r="J58" s="178">
        <v>41821000</v>
      </c>
      <c r="K58" s="178"/>
      <c r="L58" s="190">
        <f t="shared" si="11"/>
        <v>41821000</v>
      </c>
      <c r="M58" s="200">
        <f t="shared" ca="1" si="53"/>
        <v>0.66000191291456445</v>
      </c>
      <c r="N58" s="201">
        <f>COUNTIF('R-10'!C$9:C701,A58)</f>
        <v>2</v>
      </c>
      <c r="O58" s="179">
        <v>6422</v>
      </c>
      <c r="P58" s="173">
        <v>10522</v>
      </c>
      <c r="Q58" s="216">
        <f t="shared" ca="1" si="55"/>
        <v>33.999808708543554</v>
      </c>
      <c r="R58" s="213">
        <f t="shared" ca="1" si="56"/>
        <v>66.000191291456446</v>
      </c>
      <c r="S58" s="174">
        <v>44631</v>
      </c>
      <c r="T58" s="174">
        <v>44636</v>
      </c>
      <c r="U58" s="174">
        <v>44804</v>
      </c>
      <c r="V58" s="203">
        <f t="shared" si="35"/>
        <v>168</v>
      </c>
      <c r="W58" s="189" t="str">
        <f t="shared" ca="1" si="36"/>
        <v>Faltan 90 Dias</v>
      </c>
      <c r="X58" s="189">
        <f t="shared" ca="1" si="37"/>
        <v>90</v>
      </c>
      <c r="Y58" s="196">
        <f t="shared" ca="1" si="38"/>
        <v>78</v>
      </c>
      <c r="Z58" s="202">
        <f t="shared" si="39"/>
        <v>44834</v>
      </c>
      <c r="AA58" s="209">
        <f t="shared" ca="1" si="40"/>
        <v>120</v>
      </c>
      <c r="AB58" s="209" t="str">
        <f t="shared" ca="1" si="41"/>
        <v>Faltan 120 Dias</v>
      </c>
      <c r="AC58" s="170"/>
      <c r="AD58" s="175"/>
      <c r="AE58" s="175"/>
      <c r="AF58" s="175"/>
      <c r="AG58" s="175">
        <v>1</v>
      </c>
      <c r="AH58" s="175">
        <v>1</v>
      </c>
      <c r="AI58" s="175">
        <v>1</v>
      </c>
      <c r="AJ58" s="175"/>
      <c r="AK58" s="175"/>
      <c r="AL58" s="175"/>
      <c r="AM58" s="175"/>
      <c r="AN58" s="175"/>
      <c r="AO58" s="175"/>
      <c r="AP58" s="175"/>
    </row>
    <row r="59" spans="1:42">
      <c r="A59" s="176" t="s">
        <v>414</v>
      </c>
      <c r="B59" s="291" t="s">
        <v>385</v>
      </c>
      <c r="C59" s="176" t="s">
        <v>386</v>
      </c>
      <c r="D59" s="176">
        <v>900401081</v>
      </c>
      <c r="E59" s="176" t="s">
        <v>363</v>
      </c>
      <c r="F59" s="176" t="s">
        <v>413</v>
      </c>
      <c r="G59" s="177" t="s">
        <v>33</v>
      </c>
      <c r="H59" s="198">
        <f ca="1">SUMIF('R-10'!C$9:C747,A59,'R-10'!H$9:H691)</f>
        <v>14995520</v>
      </c>
      <c r="I59" s="199">
        <f t="shared" ca="1" si="54"/>
        <v>0</v>
      </c>
      <c r="J59" s="172">
        <v>14995520</v>
      </c>
      <c r="K59" s="172"/>
      <c r="L59" s="198">
        <f t="shared" si="11"/>
        <v>14995520</v>
      </c>
      <c r="M59" s="200">
        <f t="shared" ca="1" si="53"/>
        <v>1</v>
      </c>
      <c r="N59" s="193">
        <f>COUNTIF('R-10'!C$9:C702,A59)</f>
        <v>1</v>
      </c>
      <c r="O59" s="173">
        <v>5422</v>
      </c>
      <c r="P59" s="179">
        <v>8622</v>
      </c>
      <c r="Q59" s="215">
        <f t="shared" ca="1" si="55"/>
        <v>0</v>
      </c>
      <c r="R59" s="214">
        <f t="shared" ca="1" si="56"/>
        <v>100</v>
      </c>
      <c r="S59" s="180">
        <v>44617</v>
      </c>
      <c r="T59" s="180">
        <v>44622</v>
      </c>
      <c r="U59" s="180">
        <v>44640</v>
      </c>
      <c r="V59" s="195">
        <f t="shared" si="35"/>
        <v>18</v>
      </c>
      <c r="W59" s="189" t="str">
        <f t="shared" ca="1" si="36"/>
        <v>Vencido hace 74 Dias</v>
      </c>
      <c r="X59" s="197">
        <f t="shared" ca="1" si="37"/>
        <v>-74</v>
      </c>
      <c r="Y59" s="204">
        <f t="shared" ca="1" si="38"/>
        <v>92</v>
      </c>
      <c r="Z59" s="202">
        <f t="shared" ref="Z59:Z65" si="57">U59+60</f>
        <v>44700</v>
      </c>
      <c r="AA59" s="209">
        <f t="shared" ca="1" si="40"/>
        <v>-14</v>
      </c>
      <c r="AB59" s="209" t="str">
        <f t="shared" ca="1" si="41"/>
        <v>Vencido hace 14 Dias</v>
      </c>
      <c r="AC59" s="160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</row>
    <row r="60" spans="1:42">
      <c r="A60" s="169" t="s">
        <v>415</v>
      </c>
      <c r="B60" s="290" t="s">
        <v>385</v>
      </c>
      <c r="C60" s="169" t="s">
        <v>386</v>
      </c>
      <c r="D60" s="169">
        <v>900401081</v>
      </c>
      <c r="E60" s="169" t="s">
        <v>363</v>
      </c>
      <c r="F60" s="169" t="s">
        <v>413</v>
      </c>
      <c r="G60" s="171" t="s">
        <v>35</v>
      </c>
      <c r="H60" s="198">
        <f ca="1">SUMIF('R-10'!C$9:C748,A60,'R-10'!H$9:H692)</f>
        <v>3998400</v>
      </c>
      <c r="I60" s="191">
        <f t="shared" ca="1" si="54"/>
        <v>0</v>
      </c>
      <c r="J60" s="178">
        <v>3998400</v>
      </c>
      <c r="K60" s="178"/>
      <c r="L60" s="190">
        <f t="shared" si="11"/>
        <v>3998400</v>
      </c>
      <c r="M60" s="200">
        <f t="shared" ca="1" si="53"/>
        <v>1</v>
      </c>
      <c r="N60" s="201">
        <f>COUNTIF('R-10'!C$9:C703,A60)</f>
        <v>1</v>
      </c>
      <c r="O60" s="179">
        <v>5422</v>
      </c>
      <c r="P60" s="173">
        <v>8622</v>
      </c>
      <c r="Q60" s="216">
        <f t="shared" ca="1" si="55"/>
        <v>0</v>
      </c>
      <c r="R60" s="213">
        <f t="shared" ca="1" si="56"/>
        <v>100</v>
      </c>
      <c r="S60" s="174">
        <v>44617</v>
      </c>
      <c r="T60" s="174">
        <v>44622</v>
      </c>
      <c r="U60" s="174">
        <v>44640</v>
      </c>
      <c r="V60" s="203">
        <f t="shared" si="35"/>
        <v>18</v>
      </c>
      <c r="W60" s="189" t="str">
        <f t="shared" ca="1" si="36"/>
        <v>Vencido hace 74 Dias</v>
      </c>
      <c r="X60" s="189">
        <f t="shared" ca="1" si="37"/>
        <v>-74</v>
      </c>
      <c r="Y60" s="196">
        <f t="shared" ca="1" si="38"/>
        <v>92</v>
      </c>
      <c r="Z60" s="202">
        <f t="shared" si="57"/>
        <v>44700</v>
      </c>
      <c r="AA60" s="209">
        <f t="shared" ca="1" si="40"/>
        <v>-14</v>
      </c>
      <c r="AB60" s="209" t="str">
        <f t="shared" ca="1" si="41"/>
        <v>Vencido hace 14 Dias</v>
      </c>
      <c r="AC60" s="170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</row>
    <row r="61" spans="1:42">
      <c r="A61" s="176" t="s">
        <v>416</v>
      </c>
      <c r="B61" s="291" t="s">
        <v>385</v>
      </c>
      <c r="C61" s="176" t="s">
        <v>386</v>
      </c>
      <c r="D61" s="176">
        <v>900401081</v>
      </c>
      <c r="E61" s="176" t="s">
        <v>363</v>
      </c>
      <c r="F61" s="176" t="s">
        <v>413</v>
      </c>
      <c r="G61" s="177" t="s">
        <v>37</v>
      </c>
      <c r="H61" s="198">
        <f ca="1">SUMIF('R-10'!C$9:C749,A61,'R-10'!H$9:H693)</f>
        <v>20000000</v>
      </c>
      <c r="I61" s="199">
        <f t="shared" ca="1" si="54"/>
        <v>0</v>
      </c>
      <c r="J61" s="172">
        <v>20000000</v>
      </c>
      <c r="K61" s="172"/>
      <c r="L61" s="198">
        <f t="shared" si="11"/>
        <v>20000000</v>
      </c>
      <c r="M61" s="200">
        <f t="shared" ca="1" si="53"/>
        <v>1</v>
      </c>
      <c r="N61" s="193">
        <f>COUNTIF('R-10'!C$9:C704,A61)</f>
        <v>1</v>
      </c>
      <c r="O61" s="173">
        <v>5422</v>
      </c>
      <c r="P61" s="179">
        <v>8622</v>
      </c>
      <c r="Q61" s="215">
        <f t="shared" ca="1" si="55"/>
        <v>0</v>
      </c>
      <c r="R61" s="214">
        <f t="shared" ca="1" si="56"/>
        <v>100</v>
      </c>
      <c r="S61" s="180">
        <v>44617</v>
      </c>
      <c r="T61" s="180">
        <v>44622</v>
      </c>
      <c r="U61" s="180">
        <v>44640</v>
      </c>
      <c r="V61" s="195">
        <f t="shared" si="35"/>
        <v>18</v>
      </c>
      <c r="W61" s="189" t="str">
        <f t="shared" ca="1" si="36"/>
        <v>Vencido hace 74 Dias</v>
      </c>
      <c r="X61" s="197">
        <f t="shared" ca="1" si="37"/>
        <v>-74</v>
      </c>
      <c r="Y61" s="204">
        <f t="shared" ca="1" si="38"/>
        <v>92</v>
      </c>
      <c r="Z61" s="202">
        <f t="shared" si="57"/>
        <v>44700</v>
      </c>
      <c r="AA61" s="209">
        <f t="shared" ca="1" si="40"/>
        <v>-14</v>
      </c>
      <c r="AB61" s="209" t="str">
        <f t="shared" ca="1" si="41"/>
        <v>Vencido hace 14 Dias</v>
      </c>
      <c r="AC61" s="160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</row>
    <row r="62" spans="1:42">
      <c r="A62" s="169" t="s">
        <v>387</v>
      </c>
      <c r="B62" s="290" t="s">
        <v>388</v>
      </c>
      <c r="C62" s="169" t="s">
        <v>389</v>
      </c>
      <c r="D62" s="169">
        <v>810000481</v>
      </c>
      <c r="E62" s="169" t="s">
        <v>363</v>
      </c>
      <c r="F62" s="169" t="s">
        <v>413</v>
      </c>
      <c r="G62" s="171" t="s">
        <v>33</v>
      </c>
      <c r="H62" s="198">
        <f ca="1">SUMIF('R-10'!C$9:C750,A62,'R-10'!H$9:H694)</f>
        <v>1999200</v>
      </c>
      <c r="I62" s="191">
        <f t="shared" ca="1" si="54"/>
        <v>0</v>
      </c>
      <c r="J62" s="178">
        <v>1999200</v>
      </c>
      <c r="K62" s="178"/>
      <c r="L62" s="190">
        <f t="shared" si="11"/>
        <v>1999200</v>
      </c>
      <c r="M62" s="200">
        <f t="shared" ca="1" si="53"/>
        <v>1</v>
      </c>
      <c r="N62" s="201">
        <f>COUNTIF('R-10'!C$9:C705,A62)</f>
        <v>1</v>
      </c>
      <c r="O62" s="179">
        <v>5422</v>
      </c>
      <c r="P62" s="173">
        <v>8722</v>
      </c>
      <c r="Q62" s="216">
        <f t="shared" ca="1" si="55"/>
        <v>0</v>
      </c>
      <c r="R62" s="213">
        <f t="shared" ca="1" si="56"/>
        <v>100</v>
      </c>
      <c r="S62" s="174">
        <v>44617</v>
      </c>
      <c r="T62" s="174">
        <v>44617</v>
      </c>
      <c r="U62" s="174">
        <v>44640</v>
      </c>
      <c r="V62" s="195">
        <f t="shared" si="35"/>
        <v>23</v>
      </c>
      <c r="W62" s="189" t="str">
        <f t="shared" ca="1" si="36"/>
        <v>Vencido hace 74 Dias</v>
      </c>
      <c r="X62" s="189">
        <f t="shared" ca="1" si="37"/>
        <v>-74</v>
      </c>
      <c r="Y62" s="196">
        <f t="shared" ca="1" si="38"/>
        <v>97</v>
      </c>
      <c r="Z62" s="202">
        <f t="shared" si="57"/>
        <v>44700</v>
      </c>
      <c r="AA62" s="209">
        <f t="shared" ca="1" si="40"/>
        <v>-14</v>
      </c>
      <c r="AB62" s="209" t="str">
        <f t="shared" ca="1" si="41"/>
        <v>Vencido hace 14 Dias</v>
      </c>
      <c r="AC62" s="170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</row>
    <row r="63" spans="1:42">
      <c r="A63" s="176" t="s">
        <v>392</v>
      </c>
      <c r="B63" s="291" t="s">
        <v>390</v>
      </c>
      <c r="C63" s="176" t="s">
        <v>391</v>
      </c>
      <c r="D63" s="176">
        <v>901169407</v>
      </c>
      <c r="E63" s="176" t="s">
        <v>363</v>
      </c>
      <c r="F63" s="176" t="s">
        <v>413</v>
      </c>
      <c r="G63" s="177" t="s">
        <v>46</v>
      </c>
      <c r="H63" s="198">
        <f ca="1">SUMIF('R-10'!C$9:C751,A63,'R-10'!H$9:H695)</f>
        <v>29989190</v>
      </c>
      <c r="I63" s="199">
        <f t="shared" ca="1" si="54"/>
        <v>0</v>
      </c>
      <c r="J63" s="172">
        <v>29989190</v>
      </c>
      <c r="K63" s="172"/>
      <c r="L63" s="198">
        <f t="shared" si="11"/>
        <v>29989190</v>
      </c>
      <c r="M63" s="200">
        <f t="shared" ca="1" si="53"/>
        <v>1</v>
      </c>
      <c r="N63" s="193">
        <f>COUNTIF('R-10'!C$9:C706,A63)</f>
        <v>1</v>
      </c>
      <c r="O63" s="173">
        <v>5422</v>
      </c>
      <c r="P63" s="179">
        <v>8722</v>
      </c>
      <c r="Q63" s="215">
        <f t="shared" ca="1" si="55"/>
        <v>0</v>
      </c>
      <c r="R63" s="214">
        <f t="shared" ca="1" si="56"/>
        <v>100</v>
      </c>
      <c r="S63" s="180">
        <v>44617</v>
      </c>
      <c r="T63" s="180">
        <v>44622</v>
      </c>
      <c r="U63" s="180">
        <v>44640</v>
      </c>
      <c r="V63" s="203">
        <f t="shared" si="35"/>
        <v>18</v>
      </c>
      <c r="W63" s="189" t="str">
        <f t="shared" ca="1" si="36"/>
        <v>Vencido hace 74 Dias</v>
      </c>
      <c r="X63" s="197">
        <f t="shared" ca="1" si="37"/>
        <v>-74</v>
      </c>
      <c r="Y63" s="204">
        <f t="shared" ca="1" si="38"/>
        <v>92</v>
      </c>
      <c r="Z63" s="202">
        <f t="shared" si="57"/>
        <v>44700</v>
      </c>
      <c r="AA63" s="209">
        <f t="shared" ca="1" si="40"/>
        <v>-14</v>
      </c>
      <c r="AB63" s="209" t="str">
        <f t="shared" ca="1" si="41"/>
        <v>Vencido hace 14 Dias</v>
      </c>
      <c r="AC63" s="160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</row>
    <row r="64" spans="1:42">
      <c r="A64" s="169" t="s">
        <v>393</v>
      </c>
      <c r="B64" s="290" t="s">
        <v>390</v>
      </c>
      <c r="C64" s="169" t="s">
        <v>391</v>
      </c>
      <c r="D64" s="169">
        <v>901169407</v>
      </c>
      <c r="E64" s="169" t="s">
        <v>363</v>
      </c>
      <c r="F64" s="169" t="s">
        <v>413</v>
      </c>
      <c r="G64" s="171" t="s">
        <v>34</v>
      </c>
      <c r="H64" s="198">
        <f ca="1">SUMIF('R-10'!C$9:C752,A64,'R-10'!H$9:H696)</f>
        <v>2998919</v>
      </c>
      <c r="I64" s="191">
        <f t="shared" ca="1" si="54"/>
        <v>0</v>
      </c>
      <c r="J64" s="178">
        <v>2998919</v>
      </c>
      <c r="K64" s="178"/>
      <c r="L64" s="190">
        <f t="shared" si="11"/>
        <v>2998919</v>
      </c>
      <c r="M64" s="200">
        <f t="shared" ca="1" si="53"/>
        <v>1</v>
      </c>
      <c r="N64" s="201">
        <f>COUNTIF('R-10'!C$9:C707,A64)</f>
        <v>1</v>
      </c>
      <c r="O64" s="179">
        <v>5422</v>
      </c>
      <c r="P64" s="173">
        <v>8722</v>
      </c>
      <c r="Q64" s="216">
        <f t="shared" ca="1" si="55"/>
        <v>0</v>
      </c>
      <c r="R64" s="213">
        <f t="shared" ca="1" si="56"/>
        <v>100</v>
      </c>
      <c r="S64" s="174">
        <v>44617</v>
      </c>
      <c r="T64" s="174">
        <v>44622</v>
      </c>
      <c r="U64" s="174">
        <v>44640</v>
      </c>
      <c r="V64" s="195">
        <f t="shared" si="35"/>
        <v>18</v>
      </c>
      <c r="W64" s="189" t="str">
        <f t="shared" ca="1" si="36"/>
        <v>Vencido hace 74 Dias</v>
      </c>
      <c r="X64" s="189">
        <f t="shared" ca="1" si="37"/>
        <v>-74</v>
      </c>
      <c r="Y64" s="196">
        <f t="shared" ca="1" si="38"/>
        <v>92</v>
      </c>
      <c r="Z64" s="202">
        <f t="shared" si="57"/>
        <v>44700</v>
      </c>
      <c r="AA64" s="209">
        <f t="shared" ca="1" si="40"/>
        <v>-14</v>
      </c>
      <c r="AB64" s="209" t="str">
        <f t="shared" ca="1" si="41"/>
        <v>Vencido hace 14 Dias</v>
      </c>
      <c r="AC64" s="170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</row>
    <row r="65" spans="1:42" hidden="1">
      <c r="A65" s="176" t="s">
        <v>397</v>
      </c>
      <c r="B65" s="291" t="s">
        <v>394</v>
      </c>
      <c r="C65" s="176" t="s">
        <v>396</v>
      </c>
      <c r="D65" s="176">
        <v>890327601</v>
      </c>
      <c r="E65" s="176" t="s">
        <v>363</v>
      </c>
      <c r="F65" s="176" t="s">
        <v>56</v>
      </c>
      <c r="G65" s="177" t="s">
        <v>395</v>
      </c>
      <c r="H65" s="198">
        <f ca="1">SUMIF('R-16'!C$9:C755,A65,'R-16'!H$9:H699)</f>
        <v>4505277.4000000004</v>
      </c>
      <c r="I65" s="199">
        <f t="shared" ca="1" si="54"/>
        <v>18021109.600000001</v>
      </c>
      <c r="J65" s="172">
        <v>22526387</v>
      </c>
      <c r="K65" s="172"/>
      <c r="L65" s="198">
        <f t="shared" si="11"/>
        <v>22526387</v>
      </c>
      <c r="M65" s="200">
        <f t="shared" ca="1" si="53"/>
        <v>0.2</v>
      </c>
      <c r="N65" s="193">
        <f>COUNTIF('R-10'!C$9:C708,A65)</f>
        <v>0</v>
      </c>
      <c r="O65" s="173">
        <v>5222</v>
      </c>
      <c r="P65" s="179">
        <v>10122</v>
      </c>
      <c r="Q65" s="215">
        <f t="shared" ca="1" si="55"/>
        <v>80</v>
      </c>
      <c r="R65" s="214">
        <f t="shared" ca="1" si="56"/>
        <v>20</v>
      </c>
      <c r="S65" s="180"/>
      <c r="T65" s="180"/>
      <c r="U65" s="180"/>
      <c r="V65" s="203">
        <f t="shared" si="35"/>
        <v>0</v>
      </c>
      <c r="W65" s="189" t="str">
        <f t="shared" ca="1" si="36"/>
        <v>Vencido hace 44714 Dias</v>
      </c>
      <c r="X65" s="197">
        <f t="shared" ca="1" si="37"/>
        <v>-44714</v>
      </c>
      <c r="Y65" s="204">
        <f t="shared" ca="1" si="38"/>
        <v>44714</v>
      </c>
      <c r="Z65" s="202">
        <f t="shared" si="57"/>
        <v>60</v>
      </c>
      <c r="AA65" s="209">
        <f t="shared" ca="1" si="40"/>
        <v>-44654</v>
      </c>
      <c r="AB65" s="209" t="str">
        <f t="shared" ca="1" si="41"/>
        <v>Vencido hace 44654 Dias</v>
      </c>
      <c r="AC65" s="160"/>
      <c r="AD65" s="181"/>
      <c r="AE65" s="181"/>
      <c r="AF65" s="181"/>
      <c r="AG65" s="181"/>
      <c r="AH65" s="181">
        <v>1</v>
      </c>
      <c r="AI65" s="181">
        <v>1</v>
      </c>
      <c r="AJ65" s="181"/>
      <c r="AK65" s="181"/>
      <c r="AL65" s="181"/>
      <c r="AM65" s="181"/>
      <c r="AN65" s="181"/>
      <c r="AO65" s="181"/>
      <c r="AP65" s="181"/>
    </row>
    <row r="66" spans="1:42" hidden="1">
      <c r="A66" s="169" t="s">
        <v>446</v>
      </c>
      <c r="B66" s="290" t="s">
        <v>278</v>
      </c>
      <c r="C66" s="169" t="s">
        <v>177</v>
      </c>
      <c r="D66" s="169">
        <v>900046111</v>
      </c>
      <c r="E66" s="169" t="s">
        <v>363</v>
      </c>
      <c r="F66" s="169" t="s">
        <v>445</v>
      </c>
      <c r="G66" s="171" t="s">
        <v>35</v>
      </c>
      <c r="H66" s="198">
        <f ca="1">SUMIF('R-16'!C$9:C756,A66,'R-16'!H$9:H700)</f>
        <v>0</v>
      </c>
      <c r="I66" s="191">
        <f t="shared" ca="1" si="54"/>
        <v>50000000</v>
      </c>
      <c r="J66" s="178">
        <v>50000000</v>
      </c>
      <c r="K66" s="178"/>
      <c r="L66" s="190">
        <f t="shared" si="11"/>
        <v>50000000</v>
      </c>
      <c r="M66" s="200">
        <f t="shared" ca="1" si="53"/>
        <v>0</v>
      </c>
      <c r="N66" s="201">
        <f>COUNTIF('R-10'!C$9:C709,A66)</f>
        <v>0</v>
      </c>
      <c r="O66" s="179">
        <v>5622</v>
      </c>
      <c r="P66" s="173">
        <v>8422</v>
      </c>
      <c r="Q66" s="216">
        <f t="shared" ca="1" si="55"/>
        <v>100</v>
      </c>
      <c r="R66" s="213">
        <f t="shared" ca="1" si="56"/>
        <v>0</v>
      </c>
      <c r="S66" s="174">
        <v>44620</v>
      </c>
      <c r="T66" s="174">
        <v>44624</v>
      </c>
      <c r="U66" s="174">
        <v>44773</v>
      </c>
      <c r="V66" s="195">
        <f t="shared" si="35"/>
        <v>149</v>
      </c>
      <c r="W66" s="189" t="str">
        <f t="shared" ca="1" si="36"/>
        <v>Faltan 59 Dias</v>
      </c>
      <c r="X66" s="189">
        <f t="shared" ca="1" si="37"/>
        <v>59</v>
      </c>
      <c r="Y66" s="196">
        <f t="shared" ca="1" si="38"/>
        <v>90</v>
      </c>
      <c r="Z66" s="202">
        <f t="shared" si="39"/>
        <v>44803</v>
      </c>
      <c r="AA66" s="209">
        <f t="shared" ca="1" si="40"/>
        <v>89</v>
      </c>
      <c r="AB66" s="209" t="str">
        <f t="shared" ca="1" si="41"/>
        <v>Faltan 89 Dias</v>
      </c>
      <c r="AC66" s="170"/>
      <c r="AD66" s="175"/>
      <c r="AE66" s="175"/>
      <c r="AF66" s="175"/>
      <c r="AG66" s="175">
        <v>1</v>
      </c>
      <c r="AH66" s="175">
        <v>1</v>
      </c>
      <c r="AI66" s="175">
        <v>1</v>
      </c>
      <c r="AJ66" s="175"/>
      <c r="AK66" s="175"/>
      <c r="AL66" s="175"/>
      <c r="AM66" s="175"/>
      <c r="AN66" s="175"/>
      <c r="AO66" s="175"/>
      <c r="AP66" s="175"/>
    </row>
    <row r="67" spans="1:42" hidden="1">
      <c r="A67" s="176" t="s">
        <v>458</v>
      </c>
      <c r="B67" s="291" t="s">
        <v>457</v>
      </c>
      <c r="C67" s="176" t="s">
        <v>459</v>
      </c>
      <c r="D67" s="176">
        <v>1061740173</v>
      </c>
      <c r="E67" s="176" t="s">
        <v>363</v>
      </c>
      <c r="F67" s="176" t="s">
        <v>56</v>
      </c>
      <c r="G67" s="177" t="s">
        <v>395</v>
      </c>
      <c r="H67" s="198">
        <f ca="1">SUMIF('R-16'!C$9:C757,A67,'R-16'!H$9:H701)</f>
        <v>5373240</v>
      </c>
      <c r="I67" s="199">
        <f t="shared" ca="1" si="54"/>
        <v>21492960</v>
      </c>
      <c r="J67" s="172">
        <v>26866200</v>
      </c>
      <c r="K67" s="172"/>
      <c r="L67" s="198">
        <f t="shared" si="11"/>
        <v>26866200</v>
      </c>
      <c r="M67" s="200">
        <f t="shared" ca="1" si="53"/>
        <v>0.2</v>
      </c>
      <c r="N67" s="193">
        <f>COUNTIF('R-10'!C$9:C710,A67)</f>
        <v>0</v>
      </c>
      <c r="O67" s="173">
        <v>5522</v>
      </c>
      <c r="P67" s="179">
        <v>8822</v>
      </c>
      <c r="Q67" s="215">
        <f t="shared" ca="1" si="55"/>
        <v>80</v>
      </c>
      <c r="R67" s="214">
        <f t="shared" ca="1" si="56"/>
        <v>20</v>
      </c>
      <c r="S67" s="180"/>
      <c r="T67" s="180"/>
      <c r="U67" s="180">
        <v>44926</v>
      </c>
      <c r="V67" s="203">
        <f t="shared" si="35"/>
        <v>44926</v>
      </c>
      <c r="W67" s="189" t="str">
        <f t="shared" ca="1" si="36"/>
        <v>Faltan 212 Dias</v>
      </c>
      <c r="X67" s="197">
        <f t="shared" ca="1" si="37"/>
        <v>212</v>
      </c>
      <c r="Y67" s="204">
        <f t="shared" ca="1" si="38"/>
        <v>44714</v>
      </c>
      <c r="Z67" s="194">
        <f t="shared" si="39"/>
        <v>44956</v>
      </c>
      <c r="AA67" s="209">
        <f t="shared" ca="1" si="40"/>
        <v>242</v>
      </c>
      <c r="AB67" s="209" t="str">
        <f t="shared" ca="1" si="41"/>
        <v>Faltan 242 Dias</v>
      </c>
      <c r="AC67" s="160"/>
      <c r="AD67" s="181"/>
      <c r="AE67" s="181"/>
      <c r="AF67" s="181"/>
      <c r="AG67" s="181"/>
      <c r="AH67" s="181">
        <v>1</v>
      </c>
      <c r="AI67" s="181">
        <v>1</v>
      </c>
      <c r="AJ67" s="181"/>
      <c r="AK67" s="181"/>
      <c r="AL67" s="181"/>
      <c r="AM67" s="181"/>
      <c r="AN67" s="181"/>
      <c r="AO67" s="181"/>
      <c r="AP67" s="181"/>
    </row>
    <row r="68" spans="1:42" hidden="1">
      <c r="A68" s="169" t="s">
        <v>466</v>
      </c>
      <c r="B68" s="290" t="s">
        <v>278</v>
      </c>
      <c r="C68" s="169" t="s">
        <v>177</v>
      </c>
      <c r="D68" s="169">
        <v>900046111</v>
      </c>
      <c r="E68" s="169" t="s">
        <v>363</v>
      </c>
      <c r="F68" s="169" t="s">
        <v>462</v>
      </c>
      <c r="G68" s="171" t="s">
        <v>463</v>
      </c>
      <c r="H68" s="198">
        <f ca="1">SUMIF('R-10'!C$9:C756,A68,'R-10'!H$9:H700)</f>
        <v>12394864.780000001</v>
      </c>
      <c r="I68" s="191">
        <f t="shared" ca="1" si="54"/>
        <v>77605135.219999999</v>
      </c>
      <c r="J68" s="178">
        <v>90000000</v>
      </c>
      <c r="K68" s="178"/>
      <c r="L68" s="190">
        <f t="shared" si="11"/>
        <v>90000000</v>
      </c>
      <c r="M68" s="200">
        <f t="shared" ca="1" si="53"/>
        <v>0.13772071977777778</v>
      </c>
      <c r="N68" s="201">
        <f>COUNTIF('R-10'!C$9:C711,A68)</f>
        <v>2</v>
      </c>
      <c r="O68" s="179">
        <v>5622</v>
      </c>
      <c r="P68" s="173">
        <v>8422</v>
      </c>
      <c r="Q68" s="216">
        <f t="shared" ca="1" si="55"/>
        <v>86.227928022222216</v>
      </c>
      <c r="R68" s="213">
        <f t="shared" ca="1" si="56"/>
        <v>13.772071977777777</v>
      </c>
      <c r="S68" s="174">
        <v>44620</v>
      </c>
      <c r="T68" s="174">
        <v>44624</v>
      </c>
      <c r="U68" s="174">
        <v>44773</v>
      </c>
      <c r="V68" s="195">
        <f t="shared" si="35"/>
        <v>149</v>
      </c>
      <c r="W68" s="189" t="str">
        <f t="shared" ca="1" si="36"/>
        <v>Faltan 59 Dias</v>
      </c>
      <c r="X68" s="189">
        <f t="shared" ca="1" si="37"/>
        <v>59</v>
      </c>
      <c r="Y68" s="196">
        <f t="shared" ca="1" si="38"/>
        <v>90</v>
      </c>
      <c r="Z68" s="202">
        <f t="shared" si="39"/>
        <v>44803</v>
      </c>
      <c r="AA68" s="209">
        <f t="shared" ca="1" si="40"/>
        <v>89</v>
      </c>
      <c r="AB68" s="209" t="str">
        <f t="shared" ca="1" si="41"/>
        <v>Faltan 89 Dias</v>
      </c>
      <c r="AC68" s="170"/>
      <c r="AD68" s="175"/>
      <c r="AE68" s="175"/>
      <c r="AF68" s="175"/>
      <c r="AG68" s="175"/>
      <c r="AH68" s="175">
        <v>1</v>
      </c>
      <c r="AI68" s="175">
        <v>1</v>
      </c>
      <c r="AJ68" s="175"/>
      <c r="AK68" s="175"/>
      <c r="AL68" s="175"/>
      <c r="AM68" s="175"/>
      <c r="AN68" s="175"/>
      <c r="AO68" s="175"/>
      <c r="AP68" s="175"/>
    </row>
    <row r="69" spans="1:42" hidden="1">
      <c r="A69" s="176" t="s">
        <v>465</v>
      </c>
      <c r="B69" s="291" t="s">
        <v>278</v>
      </c>
      <c r="C69" s="176" t="s">
        <v>177</v>
      </c>
      <c r="D69" s="176">
        <v>900046111</v>
      </c>
      <c r="E69" s="176" t="s">
        <v>363</v>
      </c>
      <c r="F69" s="176" t="s">
        <v>354</v>
      </c>
      <c r="G69" s="177" t="s">
        <v>35</v>
      </c>
      <c r="H69" s="198">
        <f ca="1">SUMIF('R-10'!C$9:C757,A69,'R-10'!H$9:H701)</f>
        <v>106713516.41</v>
      </c>
      <c r="I69" s="199">
        <f t="shared" ca="1" si="54"/>
        <v>63130233.590000004</v>
      </c>
      <c r="J69" s="172">
        <v>169843750</v>
      </c>
      <c r="K69" s="172"/>
      <c r="L69" s="198">
        <f t="shared" si="11"/>
        <v>169843750</v>
      </c>
      <c r="M69" s="200">
        <f t="shared" ca="1" si="53"/>
        <v>0.62830405245998155</v>
      </c>
      <c r="N69" s="193">
        <f>COUNTIF('R-10'!C$9:C712,A69)</f>
        <v>2</v>
      </c>
      <c r="O69" s="173">
        <v>5622</v>
      </c>
      <c r="P69" s="179">
        <v>8422</v>
      </c>
      <c r="Q69" s="215">
        <f t="shared" ca="1" si="55"/>
        <v>37.169594754001842</v>
      </c>
      <c r="R69" s="214">
        <f t="shared" ca="1" si="56"/>
        <v>62.830405245998158</v>
      </c>
      <c r="S69" s="180">
        <v>44620</v>
      </c>
      <c r="T69" s="180">
        <v>44624</v>
      </c>
      <c r="U69" s="180">
        <v>44773</v>
      </c>
      <c r="V69" s="203">
        <f t="shared" si="35"/>
        <v>149</v>
      </c>
      <c r="W69" s="189" t="str">
        <f t="shared" ca="1" si="36"/>
        <v>Faltan 59 Dias</v>
      </c>
      <c r="X69" s="197">
        <f t="shared" ca="1" si="37"/>
        <v>59</v>
      </c>
      <c r="Y69" s="204">
        <f t="shared" ca="1" si="38"/>
        <v>90</v>
      </c>
      <c r="Z69" s="194">
        <f t="shared" si="39"/>
        <v>44803</v>
      </c>
      <c r="AA69" s="209">
        <f t="shared" ca="1" si="40"/>
        <v>89</v>
      </c>
      <c r="AB69" s="209" t="str">
        <f t="shared" ca="1" si="41"/>
        <v>Faltan 89 Dias</v>
      </c>
      <c r="AC69" s="160"/>
      <c r="AD69" s="181"/>
      <c r="AE69" s="181"/>
      <c r="AF69" s="181"/>
      <c r="AG69" s="181">
        <v>1</v>
      </c>
      <c r="AH69" s="181">
        <v>1</v>
      </c>
      <c r="AI69" s="181">
        <v>1</v>
      </c>
      <c r="AJ69" s="181"/>
      <c r="AK69" s="181"/>
      <c r="AL69" s="181"/>
      <c r="AM69" s="181"/>
      <c r="AN69" s="181"/>
      <c r="AO69" s="181"/>
      <c r="AP69" s="181"/>
    </row>
    <row r="70" spans="1:42" hidden="1">
      <c r="A70" s="169" t="s">
        <v>467</v>
      </c>
      <c r="B70" s="290" t="s">
        <v>278</v>
      </c>
      <c r="C70" s="169" t="s">
        <v>177</v>
      </c>
      <c r="D70" s="169">
        <v>900046111</v>
      </c>
      <c r="E70" s="169" t="s">
        <v>363</v>
      </c>
      <c r="F70" s="169" t="s">
        <v>55</v>
      </c>
      <c r="G70" s="171" t="s">
        <v>33</v>
      </c>
      <c r="H70" s="198">
        <f ca="1">SUMIF('R-10'!C$9:C758,A70,'R-10'!H$9:H702)</f>
        <v>0</v>
      </c>
      <c r="I70" s="191">
        <f t="shared" ca="1" si="54"/>
        <v>80000000</v>
      </c>
      <c r="J70" s="178">
        <v>80000000</v>
      </c>
      <c r="K70" s="178"/>
      <c r="L70" s="190">
        <f t="shared" si="11"/>
        <v>80000000</v>
      </c>
      <c r="M70" s="200">
        <f t="shared" ca="1" si="53"/>
        <v>0</v>
      </c>
      <c r="N70" s="201">
        <f>COUNTIF('R-10'!C$9:C713,A70)</f>
        <v>0</v>
      </c>
      <c r="O70" s="179">
        <v>7422</v>
      </c>
      <c r="P70" s="173">
        <v>16522</v>
      </c>
      <c r="Q70" s="216">
        <f t="shared" ca="1" si="55"/>
        <v>100</v>
      </c>
      <c r="R70" s="213">
        <f t="shared" ca="1" si="56"/>
        <v>0</v>
      </c>
      <c r="S70" s="174">
        <v>44620</v>
      </c>
      <c r="T70" s="174">
        <v>44624</v>
      </c>
      <c r="U70" s="174">
        <v>44773</v>
      </c>
      <c r="V70" s="195">
        <f t="shared" si="35"/>
        <v>149</v>
      </c>
      <c r="W70" s="189" t="str">
        <f t="shared" ca="1" si="36"/>
        <v>Faltan 59 Dias</v>
      </c>
      <c r="X70" s="189">
        <f t="shared" ca="1" si="37"/>
        <v>59</v>
      </c>
      <c r="Y70" s="196">
        <f t="shared" ca="1" si="38"/>
        <v>90</v>
      </c>
      <c r="Z70" s="202">
        <f t="shared" si="39"/>
        <v>44803</v>
      </c>
      <c r="AA70" s="209">
        <f t="shared" ca="1" si="40"/>
        <v>89</v>
      </c>
      <c r="AB70" s="209" t="str">
        <f t="shared" ca="1" si="41"/>
        <v>Faltan 89 Dias</v>
      </c>
      <c r="AC70" s="170"/>
      <c r="AD70" s="175"/>
      <c r="AE70" s="175"/>
      <c r="AF70" s="175"/>
      <c r="AG70" s="175" t="s">
        <v>113</v>
      </c>
      <c r="AH70" s="175" t="s">
        <v>113</v>
      </c>
      <c r="AI70" s="175" t="s">
        <v>113</v>
      </c>
      <c r="AJ70" s="175"/>
      <c r="AK70" s="175"/>
      <c r="AL70" s="175"/>
      <c r="AM70" s="175"/>
      <c r="AN70" s="175"/>
      <c r="AO70" s="175"/>
      <c r="AP70" s="175"/>
    </row>
    <row r="71" spans="1:42" hidden="1">
      <c r="A71" s="176" t="s">
        <v>482</v>
      </c>
      <c r="B71" s="291" t="s">
        <v>479</v>
      </c>
      <c r="C71" s="176" t="s">
        <v>480</v>
      </c>
      <c r="D71" s="176">
        <v>34535384</v>
      </c>
      <c r="E71" s="176" t="s">
        <v>363</v>
      </c>
      <c r="F71" s="176" t="s">
        <v>481</v>
      </c>
      <c r="G71" s="177" t="s">
        <v>35</v>
      </c>
      <c r="H71" s="198">
        <f ca="1">SUMIF('R-10'!C$9:C759,A71,'R-10'!H$9:H703)</f>
        <v>0</v>
      </c>
      <c r="I71" s="199">
        <f t="shared" ca="1" si="54"/>
        <v>15000000</v>
      </c>
      <c r="J71" s="172">
        <v>15000000</v>
      </c>
      <c r="K71" s="172"/>
      <c r="L71" s="198">
        <f t="shared" si="11"/>
        <v>15000000</v>
      </c>
      <c r="M71" s="200">
        <f t="shared" ca="1" si="53"/>
        <v>0</v>
      </c>
      <c r="N71" s="193">
        <f>COUNTIF('R-10'!C$9:C714,A71)</f>
        <v>0</v>
      </c>
      <c r="O71" s="173">
        <v>622</v>
      </c>
      <c r="P71" s="179">
        <v>16622</v>
      </c>
      <c r="Q71" s="215">
        <f t="shared" ca="1" si="55"/>
        <v>100</v>
      </c>
      <c r="R71" s="214">
        <f t="shared" ca="1" si="56"/>
        <v>0</v>
      </c>
      <c r="S71" s="180">
        <v>44651</v>
      </c>
      <c r="T71" s="180">
        <v>44658</v>
      </c>
      <c r="U71" s="180">
        <v>44896</v>
      </c>
      <c r="V71" s="203">
        <f t="shared" si="35"/>
        <v>238</v>
      </c>
      <c r="W71" s="189" t="str">
        <f t="shared" ca="1" si="36"/>
        <v>Faltan 182 Dias</v>
      </c>
      <c r="X71" s="197">
        <f t="shared" ca="1" si="37"/>
        <v>182</v>
      </c>
      <c r="Y71" s="204">
        <f t="shared" ca="1" si="38"/>
        <v>56</v>
      </c>
      <c r="Z71" s="194">
        <f t="shared" si="39"/>
        <v>44926</v>
      </c>
      <c r="AA71" s="209">
        <f t="shared" ca="1" si="40"/>
        <v>212</v>
      </c>
      <c r="AB71" s="209" t="str">
        <f t="shared" ca="1" si="41"/>
        <v>Faltan 212 Dias</v>
      </c>
      <c r="AC71" s="160"/>
      <c r="AD71" s="181"/>
      <c r="AE71" s="181"/>
      <c r="AF71" s="181"/>
      <c r="AG71" s="181">
        <v>1</v>
      </c>
      <c r="AH71" s="181">
        <v>1</v>
      </c>
      <c r="AI71" s="181">
        <v>1</v>
      </c>
      <c r="AJ71" s="181"/>
      <c r="AK71" s="181"/>
      <c r="AL71" s="181"/>
      <c r="AM71" s="181"/>
      <c r="AN71" s="181"/>
      <c r="AO71" s="181"/>
      <c r="AP71" s="181"/>
    </row>
    <row r="72" spans="1:42" hidden="1">
      <c r="A72" s="169" t="s">
        <v>483</v>
      </c>
      <c r="B72" s="290" t="s">
        <v>479</v>
      </c>
      <c r="C72" s="169" t="s">
        <v>480</v>
      </c>
      <c r="D72" s="169">
        <v>34535384</v>
      </c>
      <c r="E72" s="169" t="s">
        <v>363</v>
      </c>
      <c r="F72" s="169" t="s">
        <v>404</v>
      </c>
      <c r="G72" s="171" t="s">
        <v>33</v>
      </c>
      <c r="H72" s="198">
        <f ca="1">SUMIF('R-10'!C$9:C760,A72,'R-10'!H$9:H704)</f>
        <v>14716740</v>
      </c>
      <c r="I72" s="191">
        <f t="shared" ca="1" si="54"/>
        <v>85283260</v>
      </c>
      <c r="J72" s="178">
        <v>100000000</v>
      </c>
      <c r="K72" s="178"/>
      <c r="L72" s="190">
        <f t="shared" si="11"/>
        <v>100000000</v>
      </c>
      <c r="M72" s="200">
        <f t="shared" ca="1" si="53"/>
        <v>0.1471674</v>
      </c>
      <c r="N72" s="201">
        <f>COUNTIF('R-10'!C$9:C715,A72)</f>
        <v>1</v>
      </c>
      <c r="O72" s="179">
        <v>622</v>
      </c>
      <c r="P72" s="173">
        <v>16622</v>
      </c>
      <c r="Q72" s="216">
        <f t="shared" ca="1" si="55"/>
        <v>85.283259999999999</v>
      </c>
      <c r="R72" s="213">
        <f t="shared" ca="1" si="56"/>
        <v>14.71674</v>
      </c>
      <c r="S72" s="174">
        <v>44651</v>
      </c>
      <c r="T72" s="174">
        <v>44658</v>
      </c>
      <c r="U72" s="174">
        <v>44896</v>
      </c>
      <c r="V72" s="195">
        <f t="shared" si="35"/>
        <v>238</v>
      </c>
      <c r="W72" s="189" t="str">
        <f t="shared" ca="1" si="36"/>
        <v>Faltan 182 Dias</v>
      </c>
      <c r="X72" s="189">
        <f t="shared" ca="1" si="37"/>
        <v>182</v>
      </c>
      <c r="Y72" s="196">
        <f t="shared" ca="1" si="38"/>
        <v>56</v>
      </c>
      <c r="Z72" s="202">
        <f t="shared" ref="Z72:Z75" si="58">U72+60</f>
        <v>44956</v>
      </c>
      <c r="AA72" s="209">
        <f t="shared" ca="1" si="40"/>
        <v>242</v>
      </c>
      <c r="AB72" s="209" t="str">
        <f t="shared" ca="1" si="41"/>
        <v>Faltan 242 Dias</v>
      </c>
      <c r="AC72" s="170"/>
      <c r="AD72" s="175"/>
      <c r="AE72" s="175"/>
      <c r="AF72" s="175"/>
      <c r="AG72" s="175">
        <v>1</v>
      </c>
      <c r="AH72" s="175">
        <v>1</v>
      </c>
      <c r="AI72" s="175">
        <v>1</v>
      </c>
      <c r="AJ72" s="175"/>
      <c r="AK72" s="175"/>
      <c r="AL72" s="175"/>
      <c r="AM72" s="175"/>
      <c r="AN72" s="175"/>
      <c r="AO72" s="175"/>
      <c r="AP72" s="175"/>
    </row>
    <row r="73" spans="1:42" hidden="1">
      <c r="A73" s="176" t="s">
        <v>487</v>
      </c>
      <c r="B73" s="291" t="s">
        <v>484</v>
      </c>
      <c r="C73" s="176" t="s">
        <v>485</v>
      </c>
      <c r="D73" s="176">
        <v>79567569</v>
      </c>
      <c r="E73" s="176" t="s">
        <v>363</v>
      </c>
      <c r="F73" s="176" t="s">
        <v>486</v>
      </c>
      <c r="G73" s="177" t="s">
        <v>46</v>
      </c>
      <c r="H73" s="198">
        <f ca="1">SUMIF('R-10'!C$9:C761,A73,'R-10'!H$9:H705)</f>
        <v>0</v>
      </c>
      <c r="I73" s="199">
        <f t="shared" ca="1" si="54"/>
        <v>26000000</v>
      </c>
      <c r="J73" s="172">
        <v>26000000</v>
      </c>
      <c r="K73" s="172"/>
      <c r="L73" s="198">
        <f t="shared" ref="L73:L136" si="59">+J73+K73</f>
        <v>26000000</v>
      </c>
      <c r="M73" s="200">
        <f t="shared" ca="1" si="53"/>
        <v>0</v>
      </c>
      <c r="N73" s="193">
        <f>COUNTIF('R-10'!C$9:C716,A73)</f>
        <v>0</v>
      </c>
      <c r="O73" s="173">
        <v>6822</v>
      </c>
      <c r="P73" s="179">
        <v>16822</v>
      </c>
      <c r="Q73" s="215">
        <f t="shared" ca="1" si="55"/>
        <v>100</v>
      </c>
      <c r="R73" s="214">
        <f t="shared" ca="1" si="56"/>
        <v>0</v>
      </c>
      <c r="S73" s="180">
        <v>44663</v>
      </c>
      <c r="T73" s="180">
        <v>44679</v>
      </c>
      <c r="U73" s="180">
        <v>44910</v>
      </c>
      <c r="V73" s="203">
        <f t="shared" si="35"/>
        <v>231</v>
      </c>
      <c r="W73" s="189" t="str">
        <f t="shared" ca="1" si="36"/>
        <v>Faltan 196 Dias</v>
      </c>
      <c r="X73" s="197">
        <f t="shared" ca="1" si="37"/>
        <v>196</v>
      </c>
      <c r="Y73" s="204">
        <f t="shared" ca="1" si="38"/>
        <v>35</v>
      </c>
      <c r="Z73" s="202">
        <f t="shared" si="58"/>
        <v>44970</v>
      </c>
      <c r="AA73" s="209">
        <f t="shared" ca="1" si="40"/>
        <v>256</v>
      </c>
      <c r="AB73" s="209" t="str">
        <f t="shared" ca="1" si="41"/>
        <v>Faltan 256 Dias</v>
      </c>
      <c r="AC73" s="160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</row>
    <row r="74" spans="1:42" hidden="1">
      <c r="A74" s="169" t="s">
        <v>488</v>
      </c>
      <c r="B74" s="290" t="s">
        <v>484</v>
      </c>
      <c r="C74" s="169" t="s">
        <v>485</v>
      </c>
      <c r="D74" s="169">
        <v>79567569</v>
      </c>
      <c r="E74" s="169" t="s">
        <v>363</v>
      </c>
      <c r="F74" s="169" t="s">
        <v>131</v>
      </c>
      <c r="G74" s="171" t="s">
        <v>34</v>
      </c>
      <c r="H74" s="198">
        <f ca="1">SUMIF('R-10'!C$9:C762,A74,'R-10'!H$9:H706)</f>
        <v>0</v>
      </c>
      <c r="I74" s="191">
        <f t="shared" ca="1" si="54"/>
        <v>49000000</v>
      </c>
      <c r="J74" s="178">
        <v>49000000</v>
      </c>
      <c r="K74" s="178"/>
      <c r="L74" s="190">
        <f t="shared" si="59"/>
        <v>49000000</v>
      </c>
      <c r="M74" s="200">
        <f t="shared" ca="1" si="53"/>
        <v>0</v>
      </c>
      <c r="N74" s="201">
        <f>COUNTIF('R-10'!C$9:C717,A74)</f>
        <v>0</v>
      </c>
      <c r="O74" s="179">
        <v>6822</v>
      </c>
      <c r="P74" s="173">
        <v>16822</v>
      </c>
      <c r="Q74" s="216">
        <f t="shared" ca="1" si="55"/>
        <v>100</v>
      </c>
      <c r="R74" s="213">
        <f t="shared" ca="1" si="56"/>
        <v>0</v>
      </c>
      <c r="S74" s="174">
        <v>44663</v>
      </c>
      <c r="T74" s="174">
        <v>44679</v>
      </c>
      <c r="U74" s="174">
        <v>44910</v>
      </c>
      <c r="V74" s="195">
        <f t="shared" si="35"/>
        <v>231</v>
      </c>
      <c r="W74" s="189" t="str">
        <f t="shared" ca="1" si="36"/>
        <v>Faltan 196 Dias</v>
      </c>
      <c r="X74" s="189">
        <f t="shared" ca="1" si="37"/>
        <v>196</v>
      </c>
      <c r="Y74" s="196">
        <f t="shared" ca="1" si="38"/>
        <v>35</v>
      </c>
      <c r="Z74" s="202">
        <f t="shared" si="58"/>
        <v>44970</v>
      </c>
      <c r="AA74" s="209">
        <f t="shared" ca="1" si="40"/>
        <v>256</v>
      </c>
      <c r="AB74" s="209" t="str">
        <f t="shared" ca="1" si="41"/>
        <v>Faltan 256 Dias</v>
      </c>
      <c r="AC74" s="170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</row>
    <row r="75" spans="1:42" hidden="1">
      <c r="A75" s="176" t="s">
        <v>489</v>
      </c>
      <c r="B75" s="291" t="s">
        <v>484</v>
      </c>
      <c r="C75" s="176" t="s">
        <v>485</v>
      </c>
      <c r="D75" s="176">
        <v>79567569</v>
      </c>
      <c r="E75" s="176" t="s">
        <v>363</v>
      </c>
      <c r="F75" s="176" t="s">
        <v>412</v>
      </c>
      <c r="G75" s="177" t="s">
        <v>37</v>
      </c>
      <c r="H75" s="198">
        <f ca="1">SUMIF('R-10'!C$9:C763,A75,'R-10'!H$9:H707)</f>
        <v>0</v>
      </c>
      <c r="I75" s="199">
        <f t="shared" ca="1" si="54"/>
        <v>30000000</v>
      </c>
      <c r="J75" s="172">
        <v>30000000</v>
      </c>
      <c r="K75" s="172"/>
      <c r="L75" s="198">
        <f t="shared" si="59"/>
        <v>30000000</v>
      </c>
      <c r="M75" s="200">
        <f t="shared" ca="1" si="53"/>
        <v>0</v>
      </c>
      <c r="N75" s="193">
        <f>COUNTIF('R-10'!C$9:C718,A75)</f>
        <v>0</v>
      </c>
      <c r="O75" s="173">
        <v>6822</v>
      </c>
      <c r="P75" s="179">
        <v>16822</v>
      </c>
      <c r="Q75" s="215">
        <f t="shared" ca="1" si="55"/>
        <v>100</v>
      </c>
      <c r="R75" s="214">
        <f t="shared" ca="1" si="56"/>
        <v>0</v>
      </c>
      <c r="S75" s="180">
        <v>44663</v>
      </c>
      <c r="T75" s="180">
        <v>44679</v>
      </c>
      <c r="U75" s="180">
        <v>44910</v>
      </c>
      <c r="V75" s="203">
        <f t="shared" si="35"/>
        <v>231</v>
      </c>
      <c r="W75" s="189" t="str">
        <f t="shared" ca="1" si="36"/>
        <v>Faltan 196 Dias</v>
      </c>
      <c r="X75" s="197">
        <f t="shared" ca="1" si="37"/>
        <v>196</v>
      </c>
      <c r="Y75" s="204">
        <f t="shared" ca="1" si="38"/>
        <v>35</v>
      </c>
      <c r="Z75" s="202">
        <f t="shared" si="58"/>
        <v>44970</v>
      </c>
      <c r="AA75" s="209">
        <f t="shared" ca="1" si="40"/>
        <v>256</v>
      </c>
      <c r="AB75" s="209" t="str">
        <f t="shared" ca="1" si="41"/>
        <v>Faltan 256 Dias</v>
      </c>
      <c r="AC75" s="160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</row>
    <row r="76" spans="1:42" hidden="1">
      <c r="A76" s="169" t="s">
        <v>493</v>
      </c>
      <c r="B76" s="290" t="s">
        <v>490</v>
      </c>
      <c r="C76" s="169" t="s">
        <v>491</v>
      </c>
      <c r="D76" s="169">
        <v>900581914</v>
      </c>
      <c r="E76" s="169" t="s">
        <v>363</v>
      </c>
      <c r="F76" s="169" t="s">
        <v>404</v>
      </c>
      <c r="G76" s="171" t="s">
        <v>46</v>
      </c>
      <c r="H76" s="198">
        <f ca="1">SUMIF('R-10'!C$9:C764,A76,'R-10'!H$9:H708)</f>
        <v>0</v>
      </c>
      <c r="I76" s="191">
        <f t="shared" ca="1" si="54"/>
        <v>2385000</v>
      </c>
      <c r="J76" s="178">
        <v>2385000</v>
      </c>
      <c r="K76" s="178"/>
      <c r="L76" s="190">
        <f t="shared" si="59"/>
        <v>2385000</v>
      </c>
      <c r="M76" s="200">
        <f t="shared" ca="1" si="53"/>
        <v>0</v>
      </c>
      <c r="N76" s="201">
        <f>COUNTIF('R-10'!C$9:C719,A76)</f>
        <v>0</v>
      </c>
      <c r="O76" s="179">
        <v>7022</v>
      </c>
      <c r="P76" s="173">
        <v>17822</v>
      </c>
      <c r="Q76" s="216">
        <f t="shared" ca="1" si="55"/>
        <v>100</v>
      </c>
      <c r="R76" s="213">
        <f t="shared" ca="1" si="56"/>
        <v>0</v>
      </c>
      <c r="S76" s="174">
        <v>44669</v>
      </c>
      <c r="T76" s="174">
        <v>44679</v>
      </c>
      <c r="U76" s="174">
        <f>T76+90</f>
        <v>44769</v>
      </c>
      <c r="V76" s="195">
        <f t="shared" si="35"/>
        <v>90</v>
      </c>
      <c r="W76" s="189" t="str">
        <f t="shared" ca="1" si="36"/>
        <v>Faltan 55 Dias</v>
      </c>
      <c r="X76" s="189">
        <f t="shared" ca="1" si="37"/>
        <v>55</v>
      </c>
      <c r="Y76" s="196">
        <f t="shared" ca="1" si="38"/>
        <v>35</v>
      </c>
      <c r="Z76" s="202">
        <f t="shared" si="39"/>
        <v>44799</v>
      </c>
      <c r="AA76" s="209">
        <f t="shared" ca="1" si="40"/>
        <v>85</v>
      </c>
      <c r="AB76" s="209" t="str">
        <f t="shared" ca="1" si="41"/>
        <v>Faltan 85 Dias</v>
      </c>
      <c r="AC76" s="170"/>
      <c r="AD76" s="175"/>
      <c r="AE76" s="175"/>
      <c r="AF76" s="175"/>
      <c r="AG76" s="175"/>
      <c r="AH76" s="175">
        <v>1</v>
      </c>
      <c r="AI76" s="175">
        <v>1</v>
      </c>
      <c r="AJ76" s="175"/>
      <c r="AK76" s="175"/>
      <c r="AL76" s="175"/>
      <c r="AM76" s="175"/>
      <c r="AN76" s="175"/>
      <c r="AO76" s="175"/>
      <c r="AP76" s="175"/>
    </row>
    <row r="77" spans="1:42" hidden="1">
      <c r="A77" s="176" t="s">
        <v>492</v>
      </c>
      <c r="B77" s="291" t="s">
        <v>490</v>
      </c>
      <c r="C77" s="176" t="s">
        <v>491</v>
      </c>
      <c r="D77" s="176">
        <v>900581914</v>
      </c>
      <c r="E77" s="176" t="s">
        <v>363</v>
      </c>
      <c r="F77" s="176" t="s">
        <v>494</v>
      </c>
      <c r="G77" s="177" t="s">
        <v>35</v>
      </c>
      <c r="H77" s="198">
        <f ca="1">SUMIF('R-10'!C$9:C765,A77,'R-10'!H$9:H709)</f>
        <v>0</v>
      </c>
      <c r="I77" s="199">
        <f t="shared" ca="1" si="54"/>
        <v>33125000</v>
      </c>
      <c r="J77" s="172">
        <v>33125000</v>
      </c>
      <c r="K77" s="172"/>
      <c r="L77" s="190">
        <f t="shared" si="59"/>
        <v>33125000</v>
      </c>
      <c r="M77" s="200">
        <f t="shared" ca="1" si="53"/>
        <v>0</v>
      </c>
      <c r="N77" s="193">
        <f>COUNTIF('R-10'!C$9:C720,A77)</f>
        <v>0</v>
      </c>
      <c r="O77" s="173">
        <v>7022</v>
      </c>
      <c r="P77" s="179">
        <v>17822</v>
      </c>
      <c r="Q77" s="215">
        <f t="shared" ca="1" si="55"/>
        <v>100</v>
      </c>
      <c r="R77" s="214">
        <f t="shared" ca="1" si="56"/>
        <v>0</v>
      </c>
      <c r="S77" s="180">
        <v>44669</v>
      </c>
      <c r="T77" s="180">
        <v>44679</v>
      </c>
      <c r="U77" s="180">
        <f>T77+90</f>
        <v>44769</v>
      </c>
      <c r="V77" s="203">
        <f t="shared" si="35"/>
        <v>90</v>
      </c>
      <c r="W77" s="189" t="str">
        <f t="shared" ca="1" si="36"/>
        <v>Faltan 55 Dias</v>
      </c>
      <c r="X77" s="197">
        <f t="shared" ca="1" si="37"/>
        <v>55</v>
      </c>
      <c r="Y77" s="204">
        <f t="shared" ca="1" si="38"/>
        <v>35</v>
      </c>
      <c r="Z77" s="194">
        <f t="shared" si="39"/>
        <v>44799</v>
      </c>
      <c r="AA77" s="209">
        <f t="shared" ca="1" si="40"/>
        <v>85</v>
      </c>
      <c r="AB77" s="209" t="str">
        <f t="shared" ca="1" si="41"/>
        <v>Faltan 85 Dias</v>
      </c>
      <c r="AC77" s="160"/>
      <c r="AD77" s="181"/>
      <c r="AE77" s="181"/>
      <c r="AF77" s="181"/>
      <c r="AG77" s="181"/>
      <c r="AH77" s="181">
        <v>1</v>
      </c>
      <c r="AI77" s="181">
        <v>1</v>
      </c>
      <c r="AJ77" s="181"/>
      <c r="AK77" s="181"/>
      <c r="AL77" s="181"/>
      <c r="AM77" s="181"/>
      <c r="AN77" s="181"/>
      <c r="AO77" s="181"/>
      <c r="AP77" s="181"/>
    </row>
    <row r="78" spans="1:42" hidden="1">
      <c r="A78" s="169" t="s">
        <v>496</v>
      </c>
      <c r="B78" s="290" t="s">
        <v>495</v>
      </c>
      <c r="C78" s="169" t="s">
        <v>499</v>
      </c>
      <c r="D78" s="169">
        <v>34546097</v>
      </c>
      <c r="E78" s="169" t="s">
        <v>363</v>
      </c>
      <c r="F78" s="169" t="s">
        <v>404</v>
      </c>
      <c r="G78" s="171" t="s">
        <v>33</v>
      </c>
      <c r="H78" s="198">
        <f ca="1">SUMIF('R-10'!C$9:C766,A78,'R-10'!H$9:H710)</f>
        <v>0</v>
      </c>
      <c r="I78" s="191">
        <f t="shared" ca="1" si="54"/>
        <v>52000000</v>
      </c>
      <c r="J78" s="178">
        <v>52000000</v>
      </c>
      <c r="K78" s="178"/>
      <c r="L78" s="198">
        <f t="shared" si="59"/>
        <v>52000000</v>
      </c>
      <c r="M78" s="200">
        <f t="shared" ca="1" si="53"/>
        <v>0</v>
      </c>
      <c r="N78" s="201">
        <f>COUNTIF('R-10'!C$9:C721,A78)</f>
        <v>0</v>
      </c>
      <c r="O78" s="179">
        <v>6522</v>
      </c>
      <c r="P78" s="173">
        <v>19822</v>
      </c>
      <c r="Q78" s="216">
        <f t="shared" ca="1" si="55"/>
        <v>100</v>
      </c>
      <c r="R78" s="213">
        <f t="shared" ca="1" si="56"/>
        <v>0</v>
      </c>
      <c r="S78" s="174">
        <v>44678</v>
      </c>
      <c r="T78" s="174">
        <v>44680</v>
      </c>
      <c r="U78" s="174">
        <v>44920</v>
      </c>
      <c r="V78" s="195">
        <f t="shared" si="35"/>
        <v>240</v>
      </c>
      <c r="W78" s="189" t="str">
        <f t="shared" ca="1" si="36"/>
        <v>Faltan 206 Dias</v>
      </c>
      <c r="X78" s="189">
        <f t="shared" ca="1" si="37"/>
        <v>206</v>
      </c>
      <c r="Y78" s="196">
        <f t="shared" ca="1" si="38"/>
        <v>34</v>
      </c>
      <c r="Z78" s="202">
        <f t="shared" ref="Z78:Z83" si="60">U78+60</f>
        <v>44980</v>
      </c>
      <c r="AA78" s="209">
        <f t="shared" ca="1" si="40"/>
        <v>266</v>
      </c>
      <c r="AB78" s="209" t="str">
        <f t="shared" ca="1" si="41"/>
        <v>Faltan 266 Dias</v>
      </c>
      <c r="AC78" s="170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</row>
    <row r="79" spans="1:42" hidden="1">
      <c r="A79" s="176" t="s">
        <v>497</v>
      </c>
      <c r="B79" s="291" t="s">
        <v>495</v>
      </c>
      <c r="C79" s="176" t="s">
        <v>499</v>
      </c>
      <c r="D79" s="176">
        <v>34546097</v>
      </c>
      <c r="E79" s="176" t="s">
        <v>363</v>
      </c>
      <c r="F79" s="176" t="s">
        <v>481</v>
      </c>
      <c r="G79" s="177" t="s">
        <v>34</v>
      </c>
      <c r="H79" s="198">
        <f ca="1">SUMIF('R-10'!C$9:C767,A79,'R-10'!H$9:H711)</f>
        <v>0</v>
      </c>
      <c r="I79" s="199">
        <f t="shared" ca="1" si="54"/>
        <v>60000000</v>
      </c>
      <c r="J79" s="172">
        <v>60000000</v>
      </c>
      <c r="K79" s="172"/>
      <c r="L79" s="190">
        <f t="shared" si="59"/>
        <v>60000000</v>
      </c>
      <c r="M79" s="200">
        <f t="shared" ca="1" si="53"/>
        <v>0</v>
      </c>
      <c r="N79" s="193">
        <f>COUNTIF('R-10'!C$9:C722,A79)</f>
        <v>0</v>
      </c>
      <c r="O79" s="173">
        <v>6522</v>
      </c>
      <c r="P79" s="179">
        <v>19822</v>
      </c>
      <c r="Q79" s="215">
        <f t="shared" ca="1" si="55"/>
        <v>100</v>
      </c>
      <c r="R79" s="214">
        <f t="shared" ca="1" si="56"/>
        <v>0</v>
      </c>
      <c r="S79" s="180">
        <v>44678</v>
      </c>
      <c r="T79" s="180">
        <v>44680</v>
      </c>
      <c r="U79" s="180">
        <v>44920</v>
      </c>
      <c r="V79" s="203">
        <f t="shared" si="35"/>
        <v>240</v>
      </c>
      <c r="W79" s="189" t="str">
        <f t="shared" ca="1" si="36"/>
        <v>Faltan 206 Dias</v>
      </c>
      <c r="X79" s="197">
        <f t="shared" ca="1" si="37"/>
        <v>206</v>
      </c>
      <c r="Y79" s="204">
        <f t="shared" ca="1" si="38"/>
        <v>34</v>
      </c>
      <c r="Z79" s="202">
        <f t="shared" si="60"/>
        <v>44980</v>
      </c>
      <c r="AA79" s="209">
        <f t="shared" ca="1" si="40"/>
        <v>266</v>
      </c>
      <c r="AB79" s="209" t="str">
        <f t="shared" ca="1" si="41"/>
        <v>Faltan 266 Dias</v>
      </c>
      <c r="AC79" s="160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</row>
    <row r="80" spans="1:42" hidden="1">
      <c r="A80" s="169" t="s">
        <v>498</v>
      </c>
      <c r="B80" s="290" t="s">
        <v>495</v>
      </c>
      <c r="C80" s="169" t="s">
        <v>499</v>
      </c>
      <c r="D80" s="169">
        <v>34546097</v>
      </c>
      <c r="E80" s="169" t="s">
        <v>363</v>
      </c>
      <c r="F80" s="169" t="s">
        <v>500</v>
      </c>
      <c r="G80" s="171" t="s">
        <v>37</v>
      </c>
      <c r="H80" s="198">
        <f ca="1">SUMIF('R-10'!C$9:C768,A80,'R-10'!H$9:H712)</f>
        <v>0</v>
      </c>
      <c r="I80" s="191">
        <f t="shared" ca="1" si="54"/>
        <v>30000000</v>
      </c>
      <c r="J80" s="178">
        <v>30000000</v>
      </c>
      <c r="K80" s="178"/>
      <c r="L80" s="198">
        <f t="shared" si="59"/>
        <v>30000000</v>
      </c>
      <c r="M80" s="200">
        <f t="shared" ca="1" si="53"/>
        <v>0</v>
      </c>
      <c r="N80" s="201">
        <f>COUNTIF('R-10'!C$9:C723,A80)</f>
        <v>0</v>
      </c>
      <c r="O80" s="179">
        <v>6522</v>
      </c>
      <c r="P80" s="173">
        <v>19822</v>
      </c>
      <c r="Q80" s="216">
        <f t="shared" ca="1" si="55"/>
        <v>100</v>
      </c>
      <c r="R80" s="213">
        <f t="shared" ca="1" si="56"/>
        <v>0</v>
      </c>
      <c r="S80" s="174">
        <v>44678</v>
      </c>
      <c r="T80" s="174">
        <v>44680</v>
      </c>
      <c r="U80" s="174">
        <v>44920</v>
      </c>
      <c r="V80" s="195">
        <f t="shared" si="35"/>
        <v>240</v>
      </c>
      <c r="W80" s="189" t="str">
        <f t="shared" ca="1" si="36"/>
        <v>Faltan 206 Dias</v>
      </c>
      <c r="X80" s="189">
        <f t="shared" ca="1" si="37"/>
        <v>206</v>
      </c>
      <c r="Y80" s="196">
        <f t="shared" ca="1" si="38"/>
        <v>34</v>
      </c>
      <c r="Z80" s="202">
        <f t="shared" si="60"/>
        <v>44980</v>
      </c>
      <c r="AA80" s="209">
        <f t="shared" ca="1" si="40"/>
        <v>266</v>
      </c>
      <c r="AB80" s="209" t="str">
        <f t="shared" ca="1" si="41"/>
        <v>Faltan 266 Dias</v>
      </c>
      <c r="AC80" s="170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</row>
    <row r="81" spans="1:42">
      <c r="A81" s="176" t="s">
        <v>501</v>
      </c>
      <c r="B81" s="291" t="s">
        <v>502</v>
      </c>
      <c r="C81" s="176" t="s">
        <v>117</v>
      </c>
      <c r="D81" s="176">
        <v>860002400</v>
      </c>
      <c r="E81" s="176" t="s">
        <v>503</v>
      </c>
      <c r="F81" s="176" t="s">
        <v>55</v>
      </c>
      <c r="G81" s="177" t="s">
        <v>46</v>
      </c>
      <c r="H81" s="198">
        <f ca="1">SUMIF('R-10'!C$9:C769,A81,'R-10'!H$9:H713)</f>
        <v>140728288</v>
      </c>
      <c r="I81" s="199">
        <f t="shared" ca="1" si="54"/>
        <v>4462690</v>
      </c>
      <c r="J81" s="172">
        <v>145190978</v>
      </c>
      <c r="K81" s="172"/>
      <c r="L81" s="190">
        <f t="shared" si="59"/>
        <v>145190978</v>
      </c>
      <c r="M81" s="200">
        <f t="shared" ca="1" si="53"/>
        <v>0.96926331056190007</v>
      </c>
      <c r="N81" s="193">
        <f>COUNTIF('R-10'!C$9:C724,A81)</f>
        <v>1</v>
      </c>
      <c r="O81" s="173">
        <v>1522</v>
      </c>
      <c r="P81" s="179">
        <v>16922</v>
      </c>
      <c r="Q81" s="215">
        <f t="shared" ca="1" si="55"/>
        <v>3.0736689438099938</v>
      </c>
      <c r="R81" s="214">
        <f t="shared" ca="1" si="56"/>
        <v>96.926331056190008</v>
      </c>
      <c r="S81" s="180">
        <v>44664</v>
      </c>
      <c r="T81" s="180">
        <v>44674</v>
      </c>
      <c r="U81" s="180">
        <v>44712</v>
      </c>
      <c r="V81" s="203">
        <f t="shared" si="35"/>
        <v>38</v>
      </c>
      <c r="W81" s="189" t="str">
        <f t="shared" ca="1" si="36"/>
        <v>Vencido hace 2 Dias</v>
      </c>
      <c r="X81" s="197">
        <f t="shared" ca="1" si="37"/>
        <v>-2</v>
      </c>
      <c r="Y81" s="204">
        <f t="shared" ca="1" si="38"/>
        <v>40</v>
      </c>
      <c r="Z81" s="202">
        <f t="shared" si="60"/>
        <v>44772</v>
      </c>
      <c r="AA81" s="209">
        <f t="shared" ref="AA81:AA144" ca="1" si="61">+Z81-TODAY()</f>
        <v>58</v>
      </c>
      <c r="AB81" s="209" t="str">
        <f t="shared" ref="AB81:AB144" ca="1" si="62">IF(AA81&lt;0,"Vencido hace "&amp;AA81*-1&amp;" Dias",IF(AA81=0,"Vence hoy",IF(AA81&lt;4,"Faltan "&amp;AA81&amp;" Dias","Faltan "&amp;AA81&amp;" Dias")))</f>
        <v>Faltan 58 Dias</v>
      </c>
      <c r="AC81" s="160"/>
      <c r="AD81" s="181"/>
      <c r="AE81" s="181"/>
      <c r="AF81" s="181"/>
      <c r="AG81" s="181"/>
      <c r="AH81" s="181"/>
      <c r="AI81" s="181">
        <v>1</v>
      </c>
      <c r="AJ81" s="181"/>
      <c r="AK81" s="181"/>
      <c r="AL81" s="181"/>
      <c r="AM81" s="181"/>
      <c r="AN81" s="181"/>
      <c r="AO81" s="181"/>
      <c r="AP81" s="181"/>
    </row>
    <row r="82" spans="1:42">
      <c r="A82" s="169" t="s">
        <v>505</v>
      </c>
      <c r="B82" s="290" t="s">
        <v>504</v>
      </c>
      <c r="C82" s="169" t="s">
        <v>507</v>
      </c>
      <c r="D82" s="169">
        <v>830037946</v>
      </c>
      <c r="E82" s="169" t="s">
        <v>508</v>
      </c>
      <c r="F82" s="169" t="s">
        <v>509</v>
      </c>
      <c r="G82" s="171" t="s">
        <v>35</v>
      </c>
      <c r="H82" s="198">
        <f ca="1">SUMIF('R-10'!C$9:C770,A82,'R-10'!H$9:H714)</f>
        <v>0</v>
      </c>
      <c r="I82" s="191">
        <f t="shared" ca="1" si="54"/>
        <v>7435834</v>
      </c>
      <c r="J82" s="178">
        <v>7435834</v>
      </c>
      <c r="K82" s="178"/>
      <c r="L82" s="198">
        <f t="shared" si="59"/>
        <v>7435834</v>
      </c>
      <c r="M82" s="200">
        <f t="shared" ref="M82:M113" ca="1" si="63">IFERROR(H82*1/L82, "REVISAR")</f>
        <v>0</v>
      </c>
      <c r="N82" s="201">
        <f>COUNTIF('R-10'!C$9:C725,A82)</f>
        <v>0</v>
      </c>
      <c r="O82" s="179">
        <v>8022</v>
      </c>
      <c r="P82" s="173">
        <v>19922</v>
      </c>
      <c r="Q82" s="216">
        <f t="shared" ca="1" si="55"/>
        <v>100</v>
      </c>
      <c r="R82" s="213">
        <f t="shared" ca="1" si="56"/>
        <v>0</v>
      </c>
      <c r="S82" s="174">
        <v>44679</v>
      </c>
      <c r="T82" s="174">
        <v>44681</v>
      </c>
      <c r="U82" s="174">
        <v>44701</v>
      </c>
      <c r="V82" s="195">
        <f t="shared" si="35"/>
        <v>20</v>
      </c>
      <c r="W82" s="189" t="str">
        <f t="shared" ca="1" si="36"/>
        <v>Vencido hace 13 Dias</v>
      </c>
      <c r="X82" s="189">
        <f t="shared" ca="1" si="37"/>
        <v>-13</v>
      </c>
      <c r="Y82" s="196">
        <f t="shared" ca="1" si="38"/>
        <v>33</v>
      </c>
      <c r="Z82" s="202">
        <f t="shared" si="60"/>
        <v>44761</v>
      </c>
      <c r="AA82" s="209">
        <f t="shared" ca="1" si="61"/>
        <v>47</v>
      </c>
      <c r="AB82" s="209" t="str">
        <f t="shared" ca="1" si="62"/>
        <v>Faltan 47 Dias</v>
      </c>
      <c r="AC82" s="170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</row>
    <row r="83" spans="1:42">
      <c r="A83" s="176" t="s">
        <v>506</v>
      </c>
      <c r="B83" s="291" t="s">
        <v>504</v>
      </c>
      <c r="C83" s="176" t="s">
        <v>507</v>
      </c>
      <c r="D83" s="176">
        <v>830037946</v>
      </c>
      <c r="E83" s="176" t="s">
        <v>508</v>
      </c>
      <c r="F83" s="176" t="s">
        <v>509</v>
      </c>
      <c r="G83" s="177" t="s">
        <v>35</v>
      </c>
      <c r="H83" s="198">
        <f ca="1">SUMIF('R-10'!C$9:C771,A83,'R-10'!H$9:H715)</f>
        <v>0</v>
      </c>
      <c r="I83" s="199">
        <f t="shared" ca="1" si="54"/>
        <v>1791069</v>
      </c>
      <c r="J83" s="172">
        <v>1791069</v>
      </c>
      <c r="K83" s="172"/>
      <c r="L83" s="190">
        <f t="shared" si="59"/>
        <v>1791069</v>
      </c>
      <c r="M83" s="200">
        <f t="shared" ca="1" si="63"/>
        <v>0</v>
      </c>
      <c r="N83" s="193">
        <f>COUNTIF('R-10'!C$9:C726,A83)</f>
        <v>0</v>
      </c>
      <c r="O83" s="173">
        <v>8022</v>
      </c>
      <c r="P83" s="179">
        <v>19922</v>
      </c>
      <c r="Q83" s="215">
        <f t="shared" ca="1" si="55"/>
        <v>100</v>
      </c>
      <c r="R83" s="214">
        <f t="shared" ca="1" si="56"/>
        <v>0</v>
      </c>
      <c r="S83" s="180">
        <v>44679</v>
      </c>
      <c r="T83" s="180">
        <v>44681</v>
      </c>
      <c r="U83" s="180">
        <v>44701</v>
      </c>
      <c r="V83" s="203">
        <f t="shared" si="35"/>
        <v>20</v>
      </c>
      <c r="W83" s="189" t="str">
        <f t="shared" ca="1" si="36"/>
        <v>Vencido hace 13 Dias</v>
      </c>
      <c r="X83" s="197">
        <f t="shared" ca="1" si="37"/>
        <v>-13</v>
      </c>
      <c r="Y83" s="204">
        <f t="shared" ca="1" si="38"/>
        <v>33</v>
      </c>
      <c r="Z83" s="202">
        <f t="shared" si="60"/>
        <v>44761</v>
      </c>
      <c r="AA83" s="209">
        <f t="shared" ca="1" si="61"/>
        <v>47</v>
      </c>
      <c r="AB83" s="209" t="str">
        <f t="shared" ca="1" si="62"/>
        <v>Faltan 47 Dias</v>
      </c>
      <c r="AC83" s="160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</row>
    <row r="84" spans="1:42" hidden="1">
      <c r="A84" s="169" t="s">
        <v>515</v>
      </c>
      <c r="B84" s="290" t="s">
        <v>236</v>
      </c>
      <c r="C84" s="169" t="s">
        <v>183</v>
      </c>
      <c r="D84" s="169">
        <v>1085663638</v>
      </c>
      <c r="E84" s="169" t="s">
        <v>363</v>
      </c>
      <c r="F84" s="169" t="s">
        <v>330</v>
      </c>
      <c r="G84" s="171" t="s">
        <v>36</v>
      </c>
      <c r="H84" s="198">
        <f ca="1">SUMIF('R-10'!C$9:C772,A84,'R-10'!H$9:H716)</f>
        <v>1500000</v>
      </c>
      <c r="I84" s="191">
        <f t="shared" ref="I84:I115" ca="1" si="64">+L84-H84</f>
        <v>0</v>
      </c>
      <c r="J84" s="178">
        <v>1500000</v>
      </c>
      <c r="K84" s="178"/>
      <c r="L84" s="198">
        <f t="shared" si="59"/>
        <v>1500000</v>
      </c>
      <c r="M84" s="200">
        <f t="shared" ca="1" si="63"/>
        <v>1</v>
      </c>
      <c r="N84" s="201">
        <f>COUNTIF('R-10'!C$9:C727,A84)</f>
        <v>1</v>
      </c>
      <c r="O84" s="179">
        <v>7322</v>
      </c>
      <c r="P84" s="173">
        <v>16722</v>
      </c>
      <c r="Q84" s="216">
        <f t="shared" ref="Q84:Q115" ca="1" si="65">IFERROR(I84/L84*100," ")</f>
        <v>0</v>
      </c>
      <c r="R84" s="213">
        <f t="shared" ref="R84:R115" ca="1" si="66">IFERROR(H84/L84*100," ")</f>
        <v>100</v>
      </c>
      <c r="S84" s="174"/>
      <c r="T84" s="174"/>
      <c r="U84" s="174">
        <v>44772</v>
      </c>
      <c r="V84" s="195">
        <f t="shared" si="35"/>
        <v>44772</v>
      </c>
      <c r="W84" s="189" t="str">
        <f t="shared" ca="1" si="36"/>
        <v>Faltan 58 Dias</v>
      </c>
      <c r="X84" s="189">
        <f t="shared" ca="1" si="37"/>
        <v>58</v>
      </c>
      <c r="Y84" s="196">
        <f t="shared" ca="1" si="38"/>
        <v>44714</v>
      </c>
      <c r="Z84" s="202">
        <f t="shared" ref="Z84" si="67">U84+30</f>
        <v>44802</v>
      </c>
      <c r="AA84" s="209">
        <f t="shared" ca="1" si="61"/>
        <v>88</v>
      </c>
      <c r="AB84" s="209" t="str">
        <f t="shared" ca="1" si="62"/>
        <v>Faltan 88 Dias</v>
      </c>
      <c r="AC84" s="170"/>
      <c r="AD84" s="175"/>
      <c r="AE84" s="175"/>
      <c r="AF84" s="175"/>
      <c r="AG84" s="175"/>
      <c r="AH84" s="175"/>
      <c r="AI84" s="175">
        <v>1</v>
      </c>
      <c r="AJ84" s="175" t="s">
        <v>530</v>
      </c>
      <c r="AK84" s="175"/>
      <c r="AL84" s="175"/>
      <c r="AM84" s="175"/>
      <c r="AN84" s="175"/>
      <c r="AO84" s="175"/>
      <c r="AP84" s="175"/>
    </row>
    <row r="85" spans="1:42" hidden="1">
      <c r="A85" s="176" t="s">
        <v>550</v>
      </c>
      <c r="B85" s="291" t="s">
        <v>549</v>
      </c>
      <c r="C85" s="176" t="s">
        <v>202</v>
      </c>
      <c r="D85" s="330">
        <v>800219876</v>
      </c>
      <c r="E85" s="176" t="s">
        <v>184</v>
      </c>
      <c r="F85" s="176" t="s">
        <v>55</v>
      </c>
      <c r="G85" s="177" t="s">
        <v>33</v>
      </c>
      <c r="H85" s="198">
        <f ca="1">SUMIF('R-10'!C$9:C773,A85,'R-10'!H$9:H717)</f>
        <v>64542258</v>
      </c>
      <c r="I85" s="199">
        <f t="shared" ca="1" si="64"/>
        <v>205457742</v>
      </c>
      <c r="J85" s="172">
        <v>270000000</v>
      </c>
      <c r="K85" s="172"/>
      <c r="L85" s="190">
        <f t="shared" si="59"/>
        <v>270000000</v>
      </c>
      <c r="M85" s="200">
        <f t="shared" ca="1" si="63"/>
        <v>0.23904539999999999</v>
      </c>
      <c r="N85" s="193">
        <f>COUNTIF('R-10'!C$9:C728,A85)</f>
        <v>2</v>
      </c>
      <c r="O85" s="173">
        <v>7222</v>
      </c>
      <c r="P85" s="179">
        <v>16422</v>
      </c>
      <c r="Q85" s="215">
        <f t="shared" ca="1" si="65"/>
        <v>76.095460000000003</v>
      </c>
      <c r="R85" s="214">
        <f t="shared" ca="1" si="66"/>
        <v>23.904540000000001</v>
      </c>
      <c r="S85" s="180"/>
      <c r="T85" s="180"/>
      <c r="U85" s="180"/>
      <c r="V85" s="203">
        <f t="shared" si="35"/>
        <v>0</v>
      </c>
      <c r="W85" s="189" t="str">
        <f t="shared" ca="1" si="36"/>
        <v>Vencido hace 44714 Dias</v>
      </c>
      <c r="X85" s="197">
        <f t="shared" ca="1" si="37"/>
        <v>-44714</v>
      </c>
      <c r="Y85" s="204">
        <f t="shared" ca="1" si="38"/>
        <v>44714</v>
      </c>
      <c r="Z85" s="202">
        <f t="shared" ref="Z85:Z148" si="68">U85+60</f>
        <v>60</v>
      </c>
      <c r="AA85" s="209">
        <f t="shared" ca="1" si="61"/>
        <v>-44654</v>
      </c>
      <c r="AB85" s="209" t="str">
        <f t="shared" ca="1" si="62"/>
        <v>Vencido hace 44654 Dias</v>
      </c>
      <c r="AC85" s="160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</row>
    <row r="86" spans="1:42" hidden="1">
      <c r="A86" s="169" t="s">
        <v>551</v>
      </c>
      <c r="B86" s="290" t="s">
        <v>549</v>
      </c>
      <c r="C86" s="169" t="s">
        <v>202</v>
      </c>
      <c r="D86" s="331">
        <v>800219876</v>
      </c>
      <c r="E86" s="169" t="s">
        <v>184</v>
      </c>
      <c r="F86" s="169" t="s">
        <v>44</v>
      </c>
      <c r="G86" s="171" t="s">
        <v>35</v>
      </c>
      <c r="H86" s="198">
        <f ca="1">SUMIF('R-10'!C$9:C774,A86,'R-10'!H$9:H718)</f>
        <v>0</v>
      </c>
      <c r="I86" s="191">
        <f t="shared" ca="1" si="64"/>
        <v>340000000</v>
      </c>
      <c r="J86" s="178">
        <v>340000000</v>
      </c>
      <c r="K86" s="178"/>
      <c r="L86" s="198">
        <f t="shared" si="59"/>
        <v>340000000</v>
      </c>
      <c r="M86" s="200">
        <f t="shared" ca="1" si="63"/>
        <v>0</v>
      </c>
      <c r="N86" s="201">
        <f>COUNTIF('R-10'!C$9:C729,A86)</f>
        <v>0</v>
      </c>
      <c r="O86" s="179">
        <v>7222</v>
      </c>
      <c r="P86" s="173">
        <v>16422</v>
      </c>
      <c r="Q86" s="216">
        <f t="shared" ca="1" si="65"/>
        <v>100</v>
      </c>
      <c r="R86" s="213">
        <f t="shared" ca="1" si="66"/>
        <v>0</v>
      </c>
      <c r="S86" s="174"/>
      <c r="T86" s="174"/>
      <c r="U86" s="174"/>
      <c r="V86" s="195">
        <f t="shared" si="35"/>
        <v>0</v>
      </c>
      <c r="W86" s="189" t="str">
        <f t="shared" ca="1" si="36"/>
        <v>Vencido hace 44714 Dias</v>
      </c>
      <c r="X86" s="189">
        <f t="shared" ca="1" si="37"/>
        <v>-44714</v>
      </c>
      <c r="Y86" s="196">
        <f t="shared" ca="1" si="38"/>
        <v>44714</v>
      </c>
      <c r="Z86" s="202">
        <f t="shared" si="68"/>
        <v>60</v>
      </c>
      <c r="AA86" s="209">
        <f t="shared" ca="1" si="61"/>
        <v>-44654</v>
      </c>
      <c r="AB86" s="209" t="str">
        <f t="shared" ca="1" si="62"/>
        <v>Vencido hace 44654 Dias</v>
      </c>
      <c r="AC86" s="170"/>
      <c r="AD86" s="175"/>
      <c r="AE86" s="175"/>
      <c r="AF86" s="175"/>
      <c r="AG86" s="175"/>
      <c r="AH86" s="175"/>
      <c r="AI86" s="175">
        <v>1</v>
      </c>
      <c r="AJ86" s="175"/>
      <c r="AK86" s="175"/>
      <c r="AL86" s="175"/>
      <c r="AM86" s="175"/>
      <c r="AN86" s="175"/>
      <c r="AO86" s="175"/>
      <c r="AP86" s="175"/>
    </row>
    <row r="87" spans="1:42" hidden="1">
      <c r="A87" s="176" t="s">
        <v>552</v>
      </c>
      <c r="B87" s="291" t="s">
        <v>549</v>
      </c>
      <c r="C87" s="176" t="s">
        <v>202</v>
      </c>
      <c r="D87" s="330">
        <v>800219876</v>
      </c>
      <c r="E87" s="176" t="s">
        <v>184</v>
      </c>
      <c r="F87" s="176" t="s">
        <v>249</v>
      </c>
      <c r="G87" s="177" t="s">
        <v>37</v>
      </c>
      <c r="H87" s="198">
        <f ca="1">SUMIF('R-10'!C$9:C775,A87,'R-10'!H$9:H719)</f>
        <v>0</v>
      </c>
      <c r="I87" s="199">
        <f t="shared" ca="1" si="64"/>
        <v>23600000</v>
      </c>
      <c r="J87" s="172">
        <v>23600000</v>
      </c>
      <c r="K87" s="172"/>
      <c r="L87" s="190">
        <f t="shared" si="59"/>
        <v>23600000</v>
      </c>
      <c r="M87" s="200">
        <f t="shared" ca="1" si="63"/>
        <v>0</v>
      </c>
      <c r="N87" s="193">
        <f>COUNTIF('R-10'!C$9:C730,A87)</f>
        <v>0</v>
      </c>
      <c r="O87" s="173">
        <v>7222</v>
      </c>
      <c r="P87" s="179">
        <v>16422</v>
      </c>
      <c r="Q87" s="215">
        <f t="shared" ca="1" si="65"/>
        <v>100</v>
      </c>
      <c r="R87" s="214">
        <f t="shared" ca="1" si="66"/>
        <v>0</v>
      </c>
      <c r="S87" s="180"/>
      <c r="T87" s="180"/>
      <c r="U87" s="180"/>
      <c r="V87" s="203">
        <f t="shared" si="35"/>
        <v>0</v>
      </c>
      <c r="W87" s="189" t="str">
        <f t="shared" ca="1" si="36"/>
        <v>Vencido hace 44714 Dias</v>
      </c>
      <c r="X87" s="197">
        <f t="shared" ca="1" si="37"/>
        <v>-44714</v>
      </c>
      <c r="Y87" s="204">
        <f t="shared" ca="1" si="38"/>
        <v>44714</v>
      </c>
      <c r="Z87" s="202">
        <f t="shared" si="68"/>
        <v>60</v>
      </c>
      <c r="AA87" s="209">
        <f t="shared" ca="1" si="61"/>
        <v>-44654</v>
      </c>
      <c r="AB87" s="209" t="str">
        <f t="shared" ca="1" si="62"/>
        <v>Vencido hace 44654 Dias</v>
      </c>
      <c r="AC87" s="160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</row>
    <row r="88" spans="1:42" hidden="1">
      <c r="A88" s="169"/>
      <c r="B88" s="290"/>
      <c r="C88" s="169"/>
      <c r="D88" s="169"/>
      <c r="E88" s="169"/>
      <c r="F88" s="169"/>
      <c r="G88" s="171"/>
      <c r="H88" s="198">
        <f ca="1">SUMIF('R-10'!C$9:C776,A88,'R-10'!H$9:H720)</f>
        <v>0</v>
      </c>
      <c r="I88" s="191">
        <f t="shared" ca="1" si="64"/>
        <v>0</v>
      </c>
      <c r="J88" s="178"/>
      <c r="K88" s="178"/>
      <c r="L88" s="198">
        <f t="shared" si="59"/>
        <v>0</v>
      </c>
      <c r="M88" s="200" t="str">
        <f t="shared" ca="1" si="63"/>
        <v>REVISAR</v>
      </c>
      <c r="N88" s="201">
        <f>COUNTIF('R-10'!C$9:C731,A88)</f>
        <v>0</v>
      </c>
      <c r="O88" s="179"/>
      <c r="P88" s="173"/>
      <c r="Q88" s="216" t="str">
        <f t="shared" ca="1" si="65"/>
        <v xml:space="preserve"> </v>
      </c>
      <c r="R88" s="213" t="str">
        <f t="shared" ca="1" si="66"/>
        <v xml:space="preserve"> </v>
      </c>
      <c r="S88" s="174"/>
      <c r="T88" s="174"/>
      <c r="U88" s="174"/>
      <c r="V88" s="195">
        <f t="shared" si="35"/>
        <v>0</v>
      </c>
      <c r="W88" s="189" t="str">
        <f t="shared" ca="1" si="36"/>
        <v>Vencido hace 44714 Dias</v>
      </c>
      <c r="X88" s="189">
        <f t="shared" ca="1" si="37"/>
        <v>-44714</v>
      </c>
      <c r="Y88" s="196">
        <f t="shared" ca="1" si="38"/>
        <v>44714</v>
      </c>
      <c r="Z88" s="202">
        <f t="shared" si="68"/>
        <v>60</v>
      </c>
      <c r="AA88" s="209">
        <f t="shared" ca="1" si="61"/>
        <v>-44654</v>
      </c>
      <c r="AB88" s="209" t="str">
        <f t="shared" ca="1" si="62"/>
        <v>Vencido hace 44654 Dias</v>
      </c>
      <c r="AC88" s="170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</row>
    <row r="89" spans="1:42" hidden="1">
      <c r="A89" s="176"/>
      <c r="B89" s="291"/>
      <c r="C89" s="176"/>
      <c r="D89" s="176"/>
      <c r="E89" s="176"/>
      <c r="F89" s="176"/>
      <c r="G89" s="177"/>
      <c r="H89" s="198">
        <f ca="1">SUMIF('R-10'!C$9:C777,A89,'R-10'!H$9:H721)</f>
        <v>0</v>
      </c>
      <c r="I89" s="199">
        <f t="shared" ca="1" si="64"/>
        <v>0</v>
      </c>
      <c r="J89" s="172"/>
      <c r="K89" s="172"/>
      <c r="L89" s="190">
        <f t="shared" si="59"/>
        <v>0</v>
      </c>
      <c r="M89" s="200" t="str">
        <f t="shared" ca="1" si="63"/>
        <v>REVISAR</v>
      </c>
      <c r="N89" s="193">
        <f>COUNTIF('R-10'!C$9:C732,A89)</f>
        <v>0</v>
      </c>
      <c r="O89" s="173"/>
      <c r="P89" s="179"/>
      <c r="Q89" s="215" t="str">
        <f t="shared" ca="1" si="65"/>
        <v xml:space="preserve"> </v>
      </c>
      <c r="R89" s="214" t="str">
        <f t="shared" ca="1" si="66"/>
        <v xml:space="preserve"> </v>
      </c>
      <c r="S89" s="180"/>
      <c r="T89" s="180"/>
      <c r="U89" s="180"/>
      <c r="V89" s="203">
        <f t="shared" si="35"/>
        <v>0</v>
      </c>
      <c r="W89" s="189" t="str">
        <f t="shared" ca="1" si="36"/>
        <v>Vencido hace 44714 Dias</v>
      </c>
      <c r="X89" s="197">
        <f t="shared" ca="1" si="37"/>
        <v>-44714</v>
      </c>
      <c r="Y89" s="204">
        <f t="shared" ca="1" si="38"/>
        <v>44714</v>
      </c>
      <c r="Z89" s="202">
        <f t="shared" si="68"/>
        <v>60</v>
      </c>
      <c r="AA89" s="209">
        <f t="shared" ca="1" si="61"/>
        <v>-44654</v>
      </c>
      <c r="AB89" s="209" t="str">
        <f t="shared" ca="1" si="62"/>
        <v>Vencido hace 44654 Dias</v>
      </c>
      <c r="AC89" s="160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</row>
    <row r="90" spans="1:42" hidden="1">
      <c r="A90" s="169"/>
      <c r="B90" s="290"/>
      <c r="C90" s="169"/>
      <c r="D90" s="169"/>
      <c r="E90" s="169"/>
      <c r="F90" s="169"/>
      <c r="G90" s="171"/>
      <c r="H90" s="198">
        <f ca="1">SUMIF('R-10'!C$9:C778,A90,'R-10'!H$9:H722)</f>
        <v>0</v>
      </c>
      <c r="I90" s="191">
        <f t="shared" ca="1" si="64"/>
        <v>0</v>
      </c>
      <c r="J90" s="178"/>
      <c r="K90" s="178"/>
      <c r="L90" s="198">
        <f t="shared" si="59"/>
        <v>0</v>
      </c>
      <c r="M90" s="200" t="str">
        <f t="shared" ca="1" si="63"/>
        <v>REVISAR</v>
      </c>
      <c r="N90" s="201">
        <f>COUNTIF('R-10'!C$9:C733,A90)</f>
        <v>0</v>
      </c>
      <c r="O90" s="179"/>
      <c r="P90" s="173"/>
      <c r="Q90" s="216" t="str">
        <f t="shared" ca="1" si="65"/>
        <v xml:space="preserve"> </v>
      </c>
      <c r="R90" s="213" t="str">
        <f t="shared" ca="1" si="66"/>
        <v xml:space="preserve"> </v>
      </c>
      <c r="S90" s="174"/>
      <c r="T90" s="174"/>
      <c r="U90" s="174"/>
      <c r="V90" s="195">
        <f t="shared" si="35"/>
        <v>0</v>
      </c>
      <c r="W90" s="189" t="str">
        <f t="shared" ca="1" si="36"/>
        <v>Vencido hace 44714 Dias</v>
      </c>
      <c r="X90" s="189">
        <f t="shared" ca="1" si="37"/>
        <v>-44714</v>
      </c>
      <c r="Y90" s="196">
        <f t="shared" ca="1" si="38"/>
        <v>44714</v>
      </c>
      <c r="Z90" s="202">
        <f t="shared" si="68"/>
        <v>60</v>
      </c>
      <c r="AA90" s="209">
        <f t="shared" ca="1" si="61"/>
        <v>-44654</v>
      </c>
      <c r="AB90" s="209" t="str">
        <f t="shared" ca="1" si="62"/>
        <v>Vencido hace 44654 Dias</v>
      </c>
      <c r="AC90" s="170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</row>
    <row r="91" spans="1:42" hidden="1">
      <c r="A91" s="176"/>
      <c r="B91" s="291"/>
      <c r="C91" s="176"/>
      <c r="D91" s="176"/>
      <c r="E91" s="176"/>
      <c r="F91" s="176"/>
      <c r="G91" s="177"/>
      <c r="H91" s="198">
        <f ca="1">SUMIF('R-10'!C$9:C779,A91,'R-10'!H$9:H723)</f>
        <v>0</v>
      </c>
      <c r="I91" s="199">
        <f t="shared" ca="1" si="64"/>
        <v>0</v>
      </c>
      <c r="J91" s="172"/>
      <c r="K91" s="172"/>
      <c r="L91" s="190">
        <f t="shared" si="59"/>
        <v>0</v>
      </c>
      <c r="M91" s="200" t="str">
        <f t="shared" ca="1" si="63"/>
        <v>REVISAR</v>
      </c>
      <c r="N91" s="193">
        <f>COUNTIF('R-10'!C$9:C734,A91)</f>
        <v>0</v>
      </c>
      <c r="O91" s="173"/>
      <c r="P91" s="179"/>
      <c r="Q91" s="215" t="str">
        <f t="shared" ca="1" si="65"/>
        <v xml:space="preserve"> </v>
      </c>
      <c r="R91" s="214" t="str">
        <f t="shared" ca="1" si="66"/>
        <v xml:space="preserve"> </v>
      </c>
      <c r="S91" s="180"/>
      <c r="T91" s="180"/>
      <c r="U91" s="180"/>
      <c r="V91" s="203">
        <f t="shared" si="35"/>
        <v>0</v>
      </c>
      <c r="W91" s="189" t="str">
        <f t="shared" ca="1" si="36"/>
        <v>Vencido hace 44714 Dias</v>
      </c>
      <c r="X91" s="197">
        <f t="shared" ca="1" si="37"/>
        <v>-44714</v>
      </c>
      <c r="Y91" s="204">
        <f t="shared" ca="1" si="38"/>
        <v>44714</v>
      </c>
      <c r="Z91" s="202">
        <f t="shared" si="68"/>
        <v>60</v>
      </c>
      <c r="AA91" s="209">
        <f t="shared" ca="1" si="61"/>
        <v>-44654</v>
      </c>
      <c r="AB91" s="209" t="str">
        <f t="shared" ca="1" si="62"/>
        <v>Vencido hace 44654 Dias</v>
      </c>
      <c r="AC91" s="160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</row>
    <row r="92" spans="1:42" hidden="1">
      <c r="A92" s="169"/>
      <c r="B92" s="290"/>
      <c r="C92" s="169"/>
      <c r="D92" s="169"/>
      <c r="E92" s="169"/>
      <c r="F92" s="169"/>
      <c r="G92" s="171"/>
      <c r="H92" s="198">
        <f ca="1">SUMIF('R-10'!C$9:C780,A92,'R-10'!H$9:H724)</f>
        <v>0</v>
      </c>
      <c r="I92" s="191">
        <f t="shared" ca="1" si="64"/>
        <v>0</v>
      </c>
      <c r="J92" s="178"/>
      <c r="K92" s="178"/>
      <c r="L92" s="198">
        <f t="shared" si="59"/>
        <v>0</v>
      </c>
      <c r="M92" s="200" t="str">
        <f t="shared" ca="1" si="63"/>
        <v>REVISAR</v>
      </c>
      <c r="N92" s="201">
        <f>COUNTIF('R-10'!C$9:C735,A92)</f>
        <v>0</v>
      </c>
      <c r="O92" s="179"/>
      <c r="P92" s="173"/>
      <c r="Q92" s="216" t="str">
        <f t="shared" ca="1" si="65"/>
        <v xml:space="preserve"> </v>
      </c>
      <c r="R92" s="213" t="str">
        <f t="shared" ca="1" si="66"/>
        <v xml:space="preserve"> </v>
      </c>
      <c r="S92" s="174"/>
      <c r="T92" s="174"/>
      <c r="U92" s="174"/>
      <c r="V92" s="195">
        <f t="shared" si="35"/>
        <v>0</v>
      </c>
      <c r="W92" s="189" t="str">
        <f t="shared" ca="1" si="36"/>
        <v>Vencido hace 44714 Dias</v>
      </c>
      <c r="X92" s="189">
        <f t="shared" ca="1" si="37"/>
        <v>-44714</v>
      </c>
      <c r="Y92" s="196">
        <f t="shared" ca="1" si="38"/>
        <v>44714</v>
      </c>
      <c r="Z92" s="202">
        <f t="shared" si="68"/>
        <v>60</v>
      </c>
      <c r="AA92" s="209">
        <f t="shared" ca="1" si="61"/>
        <v>-44654</v>
      </c>
      <c r="AB92" s="209" t="str">
        <f t="shared" ca="1" si="62"/>
        <v>Vencido hace 44654 Dias</v>
      </c>
      <c r="AC92" s="170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</row>
    <row r="93" spans="1:42" hidden="1">
      <c r="A93" s="176"/>
      <c r="B93" s="291"/>
      <c r="C93" s="176"/>
      <c r="D93" s="176"/>
      <c r="E93" s="176"/>
      <c r="F93" s="176"/>
      <c r="G93" s="177"/>
      <c r="H93" s="198">
        <f ca="1">SUMIF('R-10'!C$9:C781,A93,'R-10'!H$9:H725)</f>
        <v>0</v>
      </c>
      <c r="I93" s="199">
        <f t="shared" ca="1" si="64"/>
        <v>0</v>
      </c>
      <c r="J93" s="172"/>
      <c r="K93" s="172"/>
      <c r="L93" s="190">
        <f t="shared" si="59"/>
        <v>0</v>
      </c>
      <c r="M93" s="200" t="str">
        <f t="shared" ca="1" si="63"/>
        <v>REVISAR</v>
      </c>
      <c r="N93" s="193">
        <f>COUNTIF('R-10'!C$9:C736,A93)</f>
        <v>0</v>
      </c>
      <c r="O93" s="173"/>
      <c r="P93" s="179"/>
      <c r="Q93" s="215" t="str">
        <f t="shared" ca="1" si="65"/>
        <v xml:space="preserve"> </v>
      </c>
      <c r="R93" s="214" t="str">
        <f t="shared" ca="1" si="66"/>
        <v xml:space="preserve"> </v>
      </c>
      <c r="S93" s="180"/>
      <c r="T93" s="180"/>
      <c r="U93" s="180"/>
      <c r="V93" s="203">
        <f t="shared" si="35"/>
        <v>0</v>
      </c>
      <c r="W93" s="189" t="str">
        <f t="shared" ca="1" si="36"/>
        <v>Vencido hace 44714 Dias</v>
      </c>
      <c r="X93" s="197">
        <f t="shared" ca="1" si="37"/>
        <v>-44714</v>
      </c>
      <c r="Y93" s="204">
        <f t="shared" ca="1" si="38"/>
        <v>44714</v>
      </c>
      <c r="Z93" s="202">
        <f t="shared" si="68"/>
        <v>60</v>
      </c>
      <c r="AA93" s="209">
        <f t="shared" ca="1" si="61"/>
        <v>-44654</v>
      </c>
      <c r="AB93" s="209" t="str">
        <f t="shared" ca="1" si="62"/>
        <v>Vencido hace 44654 Dias</v>
      </c>
      <c r="AC93" s="160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</row>
    <row r="94" spans="1:42" hidden="1">
      <c r="A94" s="169"/>
      <c r="B94" s="290"/>
      <c r="C94" s="169"/>
      <c r="D94" s="169"/>
      <c r="E94" s="169"/>
      <c r="F94" s="169"/>
      <c r="G94" s="171"/>
      <c r="H94" s="198">
        <f ca="1">SUMIF('R-10'!C$9:C782,A94,'R-10'!H$9:H726)</f>
        <v>0</v>
      </c>
      <c r="I94" s="191">
        <f t="shared" ca="1" si="64"/>
        <v>0</v>
      </c>
      <c r="J94" s="178"/>
      <c r="K94" s="178"/>
      <c r="L94" s="198">
        <f t="shared" si="59"/>
        <v>0</v>
      </c>
      <c r="M94" s="200" t="str">
        <f t="shared" ca="1" si="63"/>
        <v>REVISAR</v>
      </c>
      <c r="N94" s="201">
        <f>COUNTIF('R-10'!C$9:C737,A94)</f>
        <v>0</v>
      </c>
      <c r="O94" s="179"/>
      <c r="P94" s="173"/>
      <c r="Q94" s="216" t="str">
        <f t="shared" ca="1" si="65"/>
        <v xml:space="preserve"> </v>
      </c>
      <c r="R94" s="213" t="str">
        <f t="shared" ca="1" si="66"/>
        <v xml:space="preserve"> </v>
      </c>
      <c r="S94" s="174"/>
      <c r="T94" s="174"/>
      <c r="U94" s="174"/>
      <c r="V94" s="195">
        <f t="shared" si="35"/>
        <v>0</v>
      </c>
      <c r="W94" s="189" t="str">
        <f t="shared" ca="1" si="36"/>
        <v>Vencido hace 44714 Dias</v>
      </c>
      <c r="X94" s="189">
        <f t="shared" ca="1" si="37"/>
        <v>-44714</v>
      </c>
      <c r="Y94" s="196">
        <f t="shared" ca="1" si="38"/>
        <v>44714</v>
      </c>
      <c r="Z94" s="202">
        <f t="shared" si="68"/>
        <v>60</v>
      </c>
      <c r="AA94" s="209">
        <f t="shared" ca="1" si="61"/>
        <v>-44654</v>
      </c>
      <c r="AB94" s="209" t="str">
        <f t="shared" ca="1" si="62"/>
        <v>Vencido hace 44654 Dias</v>
      </c>
      <c r="AC94" s="170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</row>
    <row r="95" spans="1:42" hidden="1">
      <c r="A95" s="176"/>
      <c r="B95" s="291"/>
      <c r="C95" s="176"/>
      <c r="D95" s="176"/>
      <c r="E95" s="176"/>
      <c r="F95" s="176"/>
      <c r="G95" s="177"/>
      <c r="H95" s="198">
        <f ca="1">SUMIF('R-10'!C$9:C783,A95,'R-10'!H$9:H727)</f>
        <v>0</v>
      </c>
      <c r="I95" s="199">
        <f t="shared" ca="1" si="64"/>
        <v>0</v>
      </c>
      <c r="J95" s="172"/>
      <c r="K95" s="172"/>
      <c r="L95" s="190">
        <f t="shared" si="59"/>
        <v>0</v>
      </c>
      <c r="M95" s="200" t="str">
        <f t="shared" ca="1" si="63"/>
        <v>REVISAR</v>
      </c>
      <c r="N95" s="193">
        <f>COUNTIF('R-10'!C$9:C738,A95)</f>
        <v>0</v>
      </c>
      <c r="O95" s="173"/>
      <c r="P95" s="179"/>
      <c r="Q95" s="215" t="str">
        <f t="shared" ca="1" si="65"/>
        <v xml:space="preserve"> </v>
      </c>
      <c r="R95" s="214" t="str">
        <f t="shared" ca="1" si="66"/>
        <v xml:space="preserve"> </v>
      </c>
      <c r="S95" s="180"/>
      <c r="T95" s="180"/>
      <c r="U95" s="180"/>
      <c r="V95" s="203">
        <f t="shared" si="35"/>
        <v>0</v>
      </c>
      <c r="W95" s="189" t="str">
        <f t="shared" ca="1" si="36"/>
        <v>Vencido hace 44714 Dias</v>
      </c>
      <c r="X95" s="197">
        <f t="shared" ca="1" si="37"/>
        <v>-44714</v>
      </c>
      <c r="Y95" s="204">
        <f t="shared" ca="1" si="38"/>
        <v>44714</v>
      </c>
      <c r="Z95" s="202">
        <f t="shared" si="68"/>
        <v>60</v>
      </c>
      <c r="AA95" s="209">
        <f t="shared" ca="1" si="61"/>
        <v>-44654</v>
      </c>
      <c r="AB95" s="209" t="str">
        <f t="shared" ca="1" si="62"/>
        <v>Vencido hace 44654 Dias</v>
      </c>
      <c r="AC95" s="160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</row>
    <row r="96" spans="1:42" hidden="1">
      <c r="A96" s="169"/>
      <c r="B96" s="290"/>
      <c r="C96" s="169"/>
      <c r="D96" s="169"/>
      <c r="E96" s="169"/>
      <c r="F96" s="169"/>
      <c r="G96" s="171"/>
      <c r="H96" s="198">
        <f ca="1">SUMIF('R-10'!C$9:C784,A96,'R-10'!H$9:H728)</f>
        <v>0</v>
      </c>
      <c r="I96" s="191">
        <f t="shared" ca="1" si="64"/>
        <v>0</v>
      </c>
      <c r="J96" s="178"/>
      <c r="K96" s="178"/>
      <c r="L96" s="198">
        <f t="shared" si="59"/>
        <v>0</v>
      </c>
      <c r="M96" s="200" t="str">
        <f t="shared" ca="1" si="63"/>
        <v>REVISAR</v>
      </c>
      <c r="N96" s="201">
        <f>COUNTIF('R-10'!C$9:C739,A96)</f>
        <v>0</v>
      </c>
      <c r="O96" s="179"/>
      <c r="P96" s="173"/>
      <c r="Q96" s="216" t="str">
        <f t="shared" ca="1" si="65"/>
        <v xml:space="preserve"> </v>
      </c>
      <c r="R96" s="213" t="str">
        <f t="shared" ca="1" si="66"/>
        <v xml:space="preserve"> </v>
      </c>
      <c r="S96" s="174"/>
      <c r="T96" s="174"/>
      <c r="U96" s="174"/>
      <c r="V96" s="195">
        <f t="shared" ref="V96:V156" si="69">+U96-T96</f>
        <v>0</v>
      </c>
      <c r="W96" s="189" t="str">
        <f t="shared" ca="1" si="36"/>
        <v>Vencido hace 44714 Dias</v>
      </c>
      <c r="X96" s="189">
        <f t="shared" ref="X96:X156" ca="1" si="70">+U96-TODAY()</f>
        <v>-44714</v>
      </c>
      <c r="Y96" s="196">
        <f t="shared" ref="Y96:Y156" ca="1" si="71">+V96-X96</f>
        <v>44714</v>
      </c>
      <c r="Z96" s="202">
        <f t="shared" si="68"/>
        <v>60</v>
      </c>
      <c r="AA96" s="209">
        <f t="shared" ca="1" si="61"/>
        <v>-44654</v>
      </c>
      <c r="AB96" s="209" t="str">
        <f t="shared" ca="1" si="62"/>
        <v>Vencido hace 44654 Dias</v>
      </c>
      <c r="AC96" s="170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</row>
    <row r="97" spans="1:42" hidden="1">
      <c r="A97" s="176"/>
      <c r="B97" s="291"/>
      <c r="C97" s="176"/>
      <c r="D97" s="176"/>
      <c r="E97" s="176"/>
      <c r="F97" s="176"/>
      <c r="G97" s="177"/>
      <c r="H97" s="198">
        <f ca="1">SUMIF('R-10'!C$9:C785,A97,'R-10'!H$9:H729)</f>
        <v>0</v>
      </c>
      <c r="I97" s="199">
        <f t="shared" ca="1" si="64"/>
        <v>0</v>
      </c>
      <c r="J97" s="172"/>
      <c r="K97" s="172"/>
      <c r="L97" s="190">
        <f t="shared" si="59"/>
        <v>0</v>
      </c>
      <c r="M97" s="200" t="str">
        <f t="shared" ca="1" si="63"/>
        <v>REVISAR</v>
      </c>
      <c r="N97" s="193">
        <f>COUNTIF('R-10'!C$9:C740,A97)</f>
        <v>0</v>
      </c>
      <c r="O97" s="173"/>
      <c r="P97" s="179"/>
      <c r="Q97" s="215" t="str">
        <f t="shared" ca="1" si="65"/>
        <v xml:space="preserve"> </v>
      </c>
      <c r="R97" s="214" t="str">
        <f t="shared" ca="1" si="66"/>
        <v xml:space="preserve"> </v>
      </c>
      <c r="S97" s="180"/>
      <c r="T97" s="180"/>
      <c r="U97" s="180"/>
      <c r="V97" s="203">
        <f t="shared" si="69"/>
        <v>0</v>
      </c>
      <c r="W97" s="189" t="str">
        <f t="shared" ca="1" si="36"/>
        <v>Vencido hace 44714 Dias</v>
      </c>
      <c r="X97" s="197">
        <f t="shared" ca="1" si="70"/>
        <v>-44714</v>
      </c>
      <c r="Y97" s="204">
        <f t="shared" ca="1" si="71"/>
        <v>44714</v>
      </c>
      <c r="Z97" s="202">
        <f t="shared" si="68"/>
        <v>60</v>
      </c>
      <c r="AA97" s="209">
        <f t="shared" ca="1" si="61"/>
        <v>-44654</v>
      </c>
      <c r="AB97" s="209" t="str">
        <f t="shared" ca="1" si="62"/>
        <v>Vencido hace 44654 Dias</v>
      </c>
      <c r="AC97" s="160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</row>
    <row r="98" spans="1:42" hidden="1">
      <c r="A98" s="169"/>
      <c r="B98" s="290"/>
      <c r="C98" s="169"/>
      <c r="D98" s="169"/>
      <c r="E98" s="169"/>
      <c r="F98" s="169"/>
      <c r="G98" s="171"/>
      <c r="H98" s="198">
        <f ca="1">SUMIF('R-10'!C$9:C786,A98,'R-10'!H$9:H730)</f>
        <v>0</v>
      </c>
      <c r="I98" s="191">
        <f t="shared" ca="1" si="64"/>
        <v>0</v>
      </c>
      <c r="J98" s="178"/>
      <c r="K98" s="178"/>
      <c r="L98" s="198">
        <f t="shared" si="59"/>
        <v>0</v>
      </c>
      <c r="M98" s="200" t="str">
        <f t="shared" ca="1" si="63"/>
        <v>REVISAR</v>
      </c>
      <c r="N98" s="201">
        <f>COUNTIF('R-10'!C$9:C741,A98)</f>
        <v>0</v>
      </c>
      <c r="O98" s="179"/>
      <c r="P98" s="173"/>
      <c r="Q98" s="216" t="str">
        <f t="shared" ca="1" si="65"/>
        <v xml:space="preserve"> </v>
      </c>
      <c r="R98" s="213" t="str">
        <f t="shared" ca="1" si="66"/>
        <v xml:space="preserve"> </v>
      </c>
      <c r="S98" s="174"/>
      <c r="T98" s="174"/>
      <c r="U98" s="174"/>
      <c r="V98" s="195">
        <f t="shared" si="69"/>
        <v>0</v>
      </c>
      <c r="W98" s="189" t="str">
        <f t="shared" ca="1" si="36"/>
        <v>Vencido hace 44714 Dias</v>
      </c>
      <c r="X98" s="189">
        <f t="shared" ca="1" si="70"/>
        <v>-44714</v>
      </c>
      <c r="Y98" s="196">
        <f t="shared" ca="1" si="71"/>
        <v>44714</v>
      </c>
      <c r="Z98" s="202">
        <f t="shared" si="68"/>
        <v>60</v>
      </c>
      <c r="AA98" s="209">
        <f t="shared" ca="1" si="61"/>
        <v>-44654</v>
      </c>
      <c r="AB98" s="209" t="str">
        <f t="shared" ca="1" si="62"/>
        <v>Vencido hace 44654 Dias</v>
      </c>
      <c r="AC98" s="170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</row>
    <row r="99" spans="1:42" hidden="1">
      <c r="A99" s="176"/>
      <c r="B99" s="291"/>
      <c r="C99" s="176"/>
      <c r="D99" s="176"/>
      <c r="E99" s="176"/>
      <c r="F99" s="176"/>
      <c r="G99" s="177"/>
      <c r="H99" s="198">
        <f ca="1">SUMIF('R-10'!C$9:C787,A99,'R-10'!H$9:H731)</f>
        <v>0</v>
      </c>
      <c r="I99" s="199">
        <f t="shared" ca="1" si="64"/>
        <v>0</v>
      </c>
      <c r="J99" s="172"/>
      <c r="K99" s="172"/>
      <c r="L99" s="190">
        <f t="shared" si="59"/>
        <v>0</v>
      </c>
      <c r="M99" s="200" t="str">
        <f t="shared" ca="1" si="63"/>
        <v>REVISAR</v>
      </c>
      <c r="N99" s="193">
        <f>COUNTIF('R-10'!C$9:C742,A99)</f>
        <v>0</v>
      </c>
      <c r="O99" s="173"/>
      <c r="P99" s="179"/>
      <c r="Q99" s="215" t="str">
        <f t="shared" ca="1" si="65"/>
        <v xml:space="preserve"> </v>
      </c>
      <c r="R99" s="214" t="str">
        <f t="shared" ca="1" si="66"/>
        <v xml:space="preserve"> </v>
      </c>
      <c r="S99" s="180"/>
      <c r="T99" s="180"/>
      <c r="U99" s="180"/>
      <c r="V99" s="203">
        <f t="shared" si="69"/>
        <v>0</v>
      </c>
      <c r="W99" s="189" t="str">
        <f t="shared" ca="1" si="36"/>
        <v>Vencido hace 44714 Dias</v>
      </c>
      <c r="X99" s="197">
        <f t="shared" ca="1" si="70"/>
        <v>-44714</v>
      </c>
      <c r="Y99" s="204">
        <f t="shared" ca="1" si="71"/>
        <v>44714</v>
      </c>
      <c r="Z99" s="202">
        <f t="shared" si="68"/>
        <v>60</v>
      </c>
      <c r="AA99" s="209">
        <f t="shared" ca="1" si="61"/>
        <v>-44654</v>
      </c>
      <c r="AB99" s="209" t="str">
        <f t="shared" ca="1" si="62"/>
        <v>Vencido hace 44654 Dias</v>
      </c>
      <c r="AC99" s="160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</row>
    <row r="100" spans="1:42" hidden="1">
      <c r="A100" s="169"/>
      <c r="B100" s="290"/>
      <c r="C100" s="169"/>
      <c r="D100" s="169"/>
      <c r="E100" s="169"/>
      <c r="F100" s="169"/>
      <c r="G100" s="171"/>
      <c r="H100" s="198">
        <f ca="1">SUMIF('R-10'!C$9:C788,A100,'R-10'!H$9:H732)</f>
        <v>0</v>
      </c>
      <c r="I100" s="191">
        <f t="shared" ca="1" si="64"/>
        <v>0</v>
      </c>
      <c r="J100" s="178"/>
      <c r="K100" s="178"/>
      <c r="L100" s="198">
        <f t="shared" si="59"/>
        <v>0</v>
      </c>
      <c r="M100" s="200" t="str">
        <f t="shared" ca="1" si="63"/>
        <v>REVISAR</v>
      </c>
      <c r="N100" s="201">
        <f>COUNTIF('R-10'!C$9:C743,A100)</f>
        <v>0</v>
      </c>
      <c r="O100" s="179"/>
      <c r="P100" s="173"/>
      <c r="Q100" s="216" t="str">
        <f t="shared" ca="1" si="65"/>
        <v xml:space="preserve"> </v>
      </c>
      <c r="R100" s="213" t="str">
        <f t="shared" ca="1" si="66"/>
        <v xml:space="preserve"> </v>
      </c>
      <c r="S100" s="174"/>
      <c r="T100" s="174"/>
      <c r="U100" s="174"/>
      <c r="V100" s="195">
        <f t="shared" si="69"/>
        <v>0</v>
      </c>
      <c r="W100" s="189" t="str">
        <f t="shared" ca="1" si="36"/>
        <v>Vencido hace 44714 Dias</v>
      </c>
      <c r="X100" s="189">
        <f t="shared" ca="1" si="70"/>
        <v>-44714</v>
      </c>
      <c r="Y100" s="196">
        <f t="shared" ca="1" si="71"/>
        <v>44714</v>
      </c>
      <c r="Z100" s="202">
        <f t="shared" si="68"/>
        <v>60</v>
      </c>
      <c r="AA100" s="209">
        <f t="shared" ca="1" si="61"/>
        <v>-44654</v>
      </c>
      <c r="AB100" s="209" t="str">
        <f t="shared" ca="1" si="62"/>
        <v>Vencido hace 44654 Dias</v>
      </c>
      <c r="AC100" s="170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</row>
    <row r="101" spans="1:42" hidden="1">
      <c r="A101" s="176"/>
      <c r="B101" s="291"/>
      <c r="C101" s="176"/>
      <c r="D101" s="176"/>
      <c r="E101" s="176"/>
      <c r="F101" s="176"/>
      <c r="G101" s="177"/>
      <c r="H101" s="198">
        <f ca="1">SUMIF('R-10'!C$9:C789,A101,'R-10'!H$9:H733)</f>
        <v>0</v>
      </c>
      <c r="I101" s="199">
        <f t="shared" ca="1" si="64"/>
        <v>0</v>
      </c>
      <c r="J101" s="172"/>
      <c r="K101" s="172"/>
      <c r="L101" s="190">
        <f t="shared" si="59"/>
        <v>0</v>
      </c>
      <c r="M101" s="200" t="str">
        <f t="shared" ca="1" si="63"/>
        <v>REVISAR</v>
      </c>
      <c r="N101" s="193">
        <f>COUNTIF('R-10'!C$9:C744,A101)</f>
        <v>0</v>
      </c>
      <c r="O101" s="173"/>
      <c r="P101" s="179"/>
      <c r="Q101" s="215" t="str">
        <f t="shared" ca="1" si="65"/>
        <v xml:space="preserve"> </v>
      </c>
      <c r="R101" s="214" t="str">
        <f t="shared" ca="1" si="66"/>
        <v xml:space="preserve"> </v>
      </c>
      <c r="S101" s="180"/>
      <c r="T101" s="180"/>
      <c r="U101" s="180"/>
      <c r="V101" s="203">
        <f t="shared" si="69"/>
        <v>0</v>
      </c>
      <c r="W101" s="189" t="str">
        <f t="shared" ref="W101:W156" ca="1" si="72">IF(X101&lt;0,"Vencido hace "&amp;X101*-1&amp;" Dias",IF(X101=0,"Vence hoy",IF(X101&lt;4,"Faltan "&amp;X101&amp;" Dias","Faltan "&amp;X101&amp;" Dias")))</f>
        <v>Vencido hace 44714 Dias</v>
      </c>
      <c r="X101" s="197">
        <f t="shared" ca="1" si="70"/>
        <v>-44714</v>
      </c>
      <c r="Y101" s="204">
        <f t="shared" ca="1" si="71"/>
        <v>44714</v>
      </c>
      <c r="Z101" s="202">
        <f t="shared" si="68"/>
        <v>60</v>
      </c>
      <c r="AA101" s="209">
        <f t="shared" ca="1" si="61"/>
        <v>-44654</v>
      </c>
      <c r="AB101" s="209" t="str">
        <f t="shared" ca="1" si="62"/>
        <v>Vencido hace 44654 Dias</v>
      </c>
      <c r="AC101" s="160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</row>
    <row r="102" spans="1:42" hidden="1">
      <c r="A102" s="169"/>
      <c r="B102" s="290"/>
      <c r="C102" s="169"/>
      <c r="D102" s="169"/>
      <c r="E102" s="169"/>
      <c r="F102" s="169"/>
      <c r="G102" s="171"/>
      <c r="H102" s="198">
        <f ca="1">SUMIF('R-10'!C$9:C790,A102,'R-10'!H$9:H734)</f>
        <v>0</v>
      </c>
      <c r="I102" s="191">
        <f t="shared" ca="1" si="64"/>
        <v>0</v>
      </c>
      <c r="J102" s="178"/>
      <c r="K102" s="178"/>
      <c r="L102" s="198">
        <f t="shared" si="59"/>
        <v>0</v>
      </c>
      <c r="M102" s="200" t="str">
        <f t="shared" ca="1" si="63"/>
        <v>REVISAR</v>
      </c>
      <c r="N102" s="201">
        <f>COUNTIF('R-10'!C$9:C745,A102)</f>
        <v>0</v>
      </c>
      <c r="O102" s="179"/>
      <c r="P102" s="173"/>
      <c r="Q102" s="216" t="str">
        <f t="shared" ca="1" si="65"/>
        <v xml:space="preserve"> </v>
      </c>
      <c r="R102" s="213" t="str">
        <f t="shared" ca="1" si="66"/>
        <v xml:space="preserve"> </v>
      </c>
      <c r="S102" s="174"/>
      <c r="T102" s="174"/>
      <c r="U102" s="174"/>
      <c r="V102" s="195">
        <f t="shared" si="69"/>
        <v>0</v>
      </c>
      <c r="W102" s="189" t="str">
        <f t="shared" ca="1" si="72"/>
        <v>Vencido hace 44714 Dias</v>
      </c>
      <c r="X102" s="189">
        <f t="shared" ca="1" si="70"/>
        <v>-44714</v>
      </c>
      <c r="Y102" s="196">
        <f t="shared" ca="1" si="71"/>
        <v>44714</v>
      </c>
      <c r="Z102" s="202">
        <f t="shared" si="68"/>
        <v>60</v>
      </c>
      <c r="AA102" s="209">
        <f t="shared" ca="1" si="61"/>
        <v>-44654</v>
      </c>
      <c r="AB102" s="209" t="str">
        <f t="shared" ca="1" si="62"/>
        <v>Vencido hace 44654 Dias</v>
      </c>
      <c r="AC102" s="170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</row>
    <row r="103" spans="1:42" hidden="1">
      <c r="A103" s="176"/>
      <c r="B103" s="291"/>
      <c r="C103" s="176"/>
      <c r="D103" s="176"/>
      <c r="E103" s="176"/>
      <c r="F103" s="176"/>
      <c r="G103" s="177"/>
      <c r="H103" s="198">
        <f ca="1">SUMIF('R-10'!C$9:C791,A103,'R-10'!H$9:H735)</f>
        <v>0</v>
      </c>
      <c r="I103" s="199">
        <f t="shared" ca="1" si="64"/>
        <v>0</v>
      </c>
      <c r="J103" s="172"/>
      <c r="K103" s="172"/>
      <c r="L103" s="190">
        <f t="shared" si="59"/>
        <v>0</v>
      </c>
      <c r="M103" s="200" t="str">
        <f t="shared" ca="1" si="63"/>
        <v>REVISAR</v>
      </c>
      <c r="N103" s="193">
        <f>COUNTIF('R-10'!C$9:C746,A103)</f>
        <v>0</v>
      </c>
      <c r="O103" s="173"/>
      <c r="P103" s="179"/>
      <c r="Q103" s="215" t="str">
        <f t="shared" ca="1" si="65"/>
        <v xml:space="preserve"> </v>
      </c>
      <c r="R103" s="214" t="str">
        <f t="shared" ca="1" si="66"/>
        <v xml:space="preserve"> </v>
      </c>
      <c r="S103" s="180"/>
      <c r="T103" s="180"/>
      <c r="U103" s="180"/>
      <c r="V103" s="203">
        <f t="shared" si="69"/>
        <v>0</v>
      </c>
      <c r="W103" s="189" t="str">
        <f t="shared" ca="1" si="72"/>
        <v>Vencido hace 44714 Dias</v>
      </c>
      <c r="X103" s="197">
        <f t="shared" ca="1" si="70"/>
        <v>-44714</v>
      </c>
      <c r="Y103" s="204">
        <f t="shared" ca="1" si="71"/>
        <v>44714</v>
      </c>
      <c r="Z103" s="202">
        <f t="shared" si="68"/>
        <v>60</v>
      </c>
      <c r="AA103" s="209">
        <f t="shared" ca="1" si="61"/>
        <v>-44654</v>
      </c>
      <c r="AB103" s="209" t="str">
        <f t="shared" ca="1" si="62"/>
        <v>Vencido hace 44654 Dias</v>
      </c>
      <c r="AC103" s="160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</row>
    <row r="104" spans="1:42" hidden="1">
      <c r="A104" s="169"/>
      <c r="B104" s="290"/>
      <c r="C104" s="169"/>
      <c r="D104" s="169"/>
      <c r="E104" s="169"/>
      <c r="F104" s="169"/>
      <c r="G104" s="171"/>
      <c r="H104" s="198">
        <f ca="1">SUMIF('R-10'!C$9:C792,A104,'R-10'!H$9:H736)</f>
        <v>0</v>
      </c>
      <c r="I104" s="191">
        <f t="shared" ca="1" si="64"/>
        <v>0</v>
      </c>
      <c r="J104" s="178"/>
      <c r="K104" s="178"/>
      <c r="L104" s="198">
        <f t="shared" si="59"/>
        <v>0</v>
      </c>
      <c r="M104" s="200" t="str">
        <f t="shared" ca="1" si="63"/>
        <v>REVISAR</v>
      </c>
      <c r="N104" s="201">
        <f>COUNTIF('R-10'!C$9:C747,A104)</f>
        <v>0</v>
      </c>
      <c r="O104" s="179"/>
      <c r="P104" s="173"/>
      <c r="Q104" s="216" t="str">
        <f t="shared" ca="1" si="65"/>
        <v xml:space="preserve"> </v>
      </c>
      <c r="R104" s="213" t="str">
        <f t="shared" ca="1" si="66"/>
        <v xml:space="preserve"> </v>
      </c>
      <c r="S104" s="174"/>
      <c r="T104" s="174"/>
      <c r="U104" s="174"/>
      <c r="V104" s="195">
        <f t="shared" si="69"/>
        <v>0</v>
      </c>
      <c r="W104" s="189" t="str">
        <f t="shared" ca="1" si="72"/>
        <v>Vencido hace 44714 Dias</v>
      </c>
      <c r="X104" s="189">
        <f t="shared" ca="1" si="70"/>
        <v>-44714</v>
      </c>
      <c r="Y104" s="196">
        <f t="shared" ca="1" si="71"/>
        <v>44714</v>
      </c>
      <c r="Z104" s="202">
        <f t="shared" si="68"/>
        <v>60</v>
      </c>
      <c r="AA104" s="209">
        <f t="shared" ca="1" si="61"/>
        <v>-44654</v>
      </c>
      <c r="AB104" s="209" t="str">
        <f t="shared" ca="1" si="62"/>
        <v>Vencido hace 44654 Dias</v>
      </c>
      <c r="AC104" s="170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</row>
    <row r="105" spans="1:42" hidden="1">
      <c r="A105" s="176"/>
      <c r="B105" s="291"/>
      <c r="C105" s="176"/>
      <c r="D105" s="176"/>
      <c r="E105" s="176"/>
      <c r="F105" s="176"/>
      <c r="G105" s="177"/>
      <c r="H105" s="198">
        <f ca="1">SUMIF('R-10'!C$9:C793,A105,'R-10'!H$9:H737)</f>
        <v>0</v>
      </c>
      <c r="I105" s="199">
        <f t="shared" ca="1" si="64"/>
        <v>0</v>
      </c>
      <c r="J105" s="172"/>
      <c r="K105" s="172"/>
      <c r="L105" s="190">
        <f t="shared" si="59"/>
        <v>0</v>
      </c>
      <c r="M105" s="200" t="str">
        <f t="shared" ca="1" si="63"/>
        <v>REVISAR</v>
      </c>
      <c r="N105" s="193">
        <f>COUNTIF('R-10'!C$9:C748,A105)</f>
        <v>0</v>
      </c>
      <c r="O105" s="173"/>
      <c r="P105" s="179"/>
      <c r="Q105" s="215" t="str">
        <f t="shared" ca="1" si="65"/>
        <v xml:space="preserve"> </v>
      </c>
      <c r="R105" s="214" t="str">
        <f t="shared" ca="1" si="66"/>
        <v xml:space="preserve"> </v>
      </c>
      <c r="S105" s="180"/>
      <c r="T105" s="180"/>
      <c r="U105" s="180"/>
      <c r="V105" s="203">
        <f t="shared" si="69"/>
        <v>0</v>
      </c>
      <c r="W105" s="189" t="str">
        <f t="shared" ca="1" si="72"/>
        <v>Vencido hace 44714 Dias</v>
      </c>
      <c r="X105" s="197">
        <f t="shared" ca="1" si="70"/>
        <v>-44714</v>
      </c>
      <c r="Y105" s="204">
        <f t="shared" ca="1" si="71"/>
        <v>44714</v>
      </c>
      <c r="Z105" s="202">
        <f t="shared" si="68"/>
        <v>60</v>
      </c>
      <c r="AA105" s="209">
        <f t="shared" ca="1" si="61"/>
        <v>-44654</v>
      </c>
      <c r="AB105" s="209" t="str">
        <f t="shared" ca="1" si="62"/>
        <v>Vencido hace 44654 Dias</v>
      </c>
      <c r="AC105" s="160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</row>
    <row r="106" spans="1:42" hidden="1">
      <c r="A106" s="169"/>
      <c r="B106" s="290"/>
      <c r="C106" s="169"/>
      <c r="D106" s="169"/>
      <c r="E106" s="169"/>
      <c r="F106" s="169"/>
      <c r="G106" s="171"/>
      <c r="H106" s="198">
        <f ca="1">SUMIF('R-10'!C$9:C794,A106,'R-10'!H$9:H738)</f>
        <v>0</v>
      </c>
      <c r="I106" s="191">
        <f t="shared" ca="1" si="64"/>
        <v>0</v>
      </c>
      <c r="J106" s="178"/>
      <c r="K106" s="178"/>
      <c r="L106" s="198">
        <f t="shared" si="59"/>
        <v>0</v>
      </c>
      <c r="M106" s="200" t="str">
        <f t="shared" ca="1" si="63"/>
        <v>REVISAR</v>
      </c>
      <c r="N106" s="201">
        <f>COUNTIF('R-10'!C$9:C749,A106)</f>
        <v>0</v>
      </c>
      <c r="O106" s="179"/>
      <c r="P106" s="173"/>
      <c r="Q106" s="216" t="str">
        <f t="shared" ca="1" si="65"/>
        <v xml:space="preserve"> </v>
      </c>
      <c r="R106" s="213" t="str">
        <f t="shared" ca="1" si="66"/>
        <v xml:space="preserve"> </v>
      </c>
      <c r="S106" s="174"/>
      <c r="T106" s="174"/>
      <c r="U106" s="174"/>
      <c r="V106" s="195">
        <f t="shared" si="69"/>
        <v>0</v>
      </c>
      <c r="W106" s="189" t="str">
        <f t="shared" ca="1" si="72"/>
        <v>Vencido hace 44714 Dias</v>
      </c>
      <c r="X106" s="189">
        <f t="shared" ca="1" si="70"/>
        <v>-44714</v>
      </c>
      <c r="Y106" s="196">
        <f t="shared" ca="1" si="71"/>
        <v>44714</v>
      </c>
      <c r="Z106" s="202">
        <f t="shared" si="68"/>
        <v>60</v>
      </c>
      <c r="AA106" s="209">
        <f t="shared" ca="1" si="61"/>
        <v>-44654</v>
      </c>
      <c r="AB106" s="209" t="str">
        <f t="shared" ca="1" si="62"/>
        <v>Vencido hace 44654 Dias</v>
      </c>
      <c r="AC106" s="170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</row>
    <row r="107" spans="1:42" hidden="1">
      <c r="A107" s="176"/>
      <c r="B107" s="291"/>
      <c r="C107" s="176"/>
      <c r="D107" s="176"/>
      <c r="E107" s="176"/>
      <c r="F107" s="176"/>
      <c r="G107" s="177"/>
      <c r="H107" s="198">
        <f ca="1">SUMIF('R-10'!C$9:C795,A107,'R-10'!H$9:H739)</f>
        <v>0</v>
      </c>
      <c r="I107" s="199">
        <f t="shared" ca="1" si="64"/>
        <v>0</v>
      </c>
      <c r="J107" s="172"/>
      <c r="K107" s="172"/>
      <c r="L107" s="190">
        <f t="shared" si="59"/>
        <v>0</v>
      </c>
      <c r="M107" s="200" t="str">
        <f t="shared" ca="1" si="63"/>
        <v>REVISAR</v>
      </c>
      <c r="N107" s="193">
        <f>COUNTIF('R-10'!C$9:C750,A107)</f>
        <v>0</v>
      </c>
      <c r="O107" s="173"/>
      <c r="P107" s="179"/>
      <c r="Q107" s="215" t="str">
        <f t="shared" ca="1" si="65"/>
        <v xml:space="preserve"> </v>
      </c>
      <c r="R107" s="214" t="str">
        <f t="shared" ca="1" si="66"/>
        <v xml:space="preserve"> </v>
      </c>
      <c r="S107" s="180"/>
      <c r="T107" s="180"/>
      <c r="U107" s="180"/>
      <c r="V107" s="203">
        <f t="shared" si="69"/>
        <v>0</v>
      </c>
      <c r="W107" s="189" t="str">
        <f t="shared" ca="1" si="72"/>
        <v>Vencido hace 44714 Dias</v>
      </c>
      <c r="X107" s="197">
        <f t="shared" ca="1" si="70"/>
        <v>-44714</v>
      </c>
      <c r="Y107" s="204">
        <f t="shared" ca="1" si="71"/>
        <v>44714</v>
      </c>
      <c r="Z107" s="202">
        <f t="shared" si="68"/>
        <v>60</v>
      </c>
      <c r="AA107" s="209">
        <f t="shared" ca="1" si="61"/>
        <v>-44654</v>
      </c>
      <c r="AB107" s="209" t="str">
        <f t="shared" ca="1" si="62"/>
        <v>Vencido hace 44654 Dias</v>
      </c>
      <c r="AC107" s="160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</row>
    <row r="108" spans="1:42" hidden="1">
      <c r="A108" s="169"/>
      <c r="B108" s="290"/>
      <c r="C108" s="169"/>
      <c r="D108" s="169"/>
      <c r="E108" s="169"/>
      <c r="F108" s="169"/>
      <c r="G108" s="171"/>
      <c r="H108" s="198">
        <f ca="1">SUMIF('R-10'!C$9:C796,A108,'R-10'!H$9:H740)</f>
        <v>0</v>
      </c>
      <c r="I108" s="191">
        <f t="shared" ca="1" si="64"/>
        <v>0</v>
      </c>
      <c r="J108" s="178"/>
      <c r="K108" s="178"/>
      <c r="L108" s="198">
        <f t="shared" si="59"/>
        <v>0</v>
      </c>
      <c r="M108" s="200" t="str">
        <f t="shared" ca="1" si="63"/>
        <v>REVISAR</v>
      </c>
      <c r="N108" s="201">
        <f>COUNTIF('R-10'!C$9:C751,A108)</f>
        <v>0</v>
      </c>
      <c r="O108" s="179"/>
      <c r="P108" s="173"/>
      <c r="Q108" s="216" t="str">
        <f t="shared" ca="1" si="65"/>
        <v xml:space="preserve"> </v>
      </c>
      <c r="R108" s="213" t="str">
        <f t="shared" ca="1" si="66"/>
        <v xml:space="preserve"> </v>
      </c>
      <c r="S108" s="174"/>
      <c r="T108" s="174"/>
      <c r="U108" s="174"/>
      <c r="V108" s="195">
        <f t="shared" si="69"/>
        <v>0</v>
      </c>
      <c r="W108" s="189" t="str">
        <f t="shared" ca="1" si="72"/>
        <v>Vencido hace 44714 Dias</v>
      </c>
      <c r="X108" s="189">
        <f t="shared" ca="1" si="70"/>
        <v>-44714</v>
      </c>
      <c r="Y108" s="196">
        <f t="shared" ca="1" si="71"/>
        <v>44714</v>
      </c>
      <c r="Z108" s="202">
        <f t="shared" si="68"/>
        <v>60</v>
      </c>
      <c r="AA108" s="209">
        <f t="shared" ca="1" si="61"/>
        <v>-44654</v>
      </c>
      <c r="AB108" s="209" t="str">
        <f t="shared" ca="1" si="62"/>
        <v>Vencido hace 44654 Dias</v>
      </c>
      <c r="AC108" s="170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</row>
    <row r="109" spans="1:42" hidden="1">
      <c r="A109" s="176"/>
      <c r="B109" s="291"/>
      <c r="C109" s="176"/>
      <c r="D109" s="176"/>
      <c r="E109" s="176"/>
      <c r="F109" s="176"/>
      <c r="G109" s="177"/>
      <c r="H109" s="198">
        <f ca="1">SUMIF('R-10'!C$9:C797,A109,'R-10'!H$9:H741)</f>
        <v>0</v>
      </c>
      <c r="I109" s="199">
        <f t="shared" ca="1" si="64"/>
        <v>0</v>
      </c>
      <c r="J109" s="172"/>
      <c r="K109" s="172"/>
      <c r="L109" s="190">
        <f t="shared" si="59"/>
        <v>0</v>
      </c>
      <c r="M109" s="200" t="str">
        <f t="shared" ca="1" si="63"/>
        <v>REVISAR</v>
      </c>
      <c r="N109" s="193">
        <f>COUNTIF('R-10'!C$9:C752,A109)</f>
        <v>0</v>
      </c>
      <c r="O109" s="173"/>
      <c r="P109" s="179"/>
      <c r="Q109" s="215" t="str">
        <f t="shared" ca="1" si="65"/>
        <v xml:space="preserve"> </v>
      </c>
      <c r="R109" s="214" t="str">
        <f t="shared" ca="1" si="66"/>
        <v xml:space="preserve"> </v>
      </c>
      <c r="S109" s="180"/>
      <c r="T109" s="180"/>
      <c r="U109" s="180"/>
      <c r="V109" s="203">
        <f t="shared" si="69"/>
        <v>0</v>
      </c>
      <c r="W109" s="189" t="str">
        <f t="shared" ca="1" si="72"/>
        <v>Vencido hace 44714 Dias</v>
      </c>
      <c r="X109" s="197">
        <f t="shared" ca="1" si="70"/>
        <v>-44714</v>
      </c>
      <c r="Y109" s="204">
        <f t="shared" ca="1" si="71"/>
        <v>44714</v>
      </c>
      <c r="Z109" s="202">
        <f t="shared" si="68"/>
        <v>60</v>
      </c>
      <c r="AA109" s="209">
        <f t="shared" ca="1" si="61"/>
        <v>-44654</v>
      </c>
      <c r="AB109" s="209" t="str">
        <f t="shared" ca="1" si="62"/>
        <v>Vencido hace 44654 Dias</v>
      </c>
      <c r="AC109" s="160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</row>
    <row r="110" spans="1:42" hidden="1">
      <c r="A110" s="169"/>
      <c r="B110" s="290"/>
      <c r="C110" s="169"/>
      <c r="D110" s="169"/>
      <c r="E110" s="169"/>
      <c r="F110" s="169"/>
      <c r="G110" s="171"/>
      <c r="H110" s="198">
        <f ca="1">SUMIF('R-10'!C$9:C798,A110,'R-10'!H$9:H742)</f>
        <v>0</v>
      </c>
      <c r="I110" s="191">
        <f t="shared" ca="1" si="64"/>
        <v>0</v>
      </c>
      <c r="J110" s="178"/>
      <c r="K110" s="178"/>
      <c r="L110" s="198">
        <f t="shared" si="59"/>
        <v>0</v>
      </c>
      <c r="M110" s="200" t="str">
        <f t="shared" ca="1" si="63"/>
        <v>REVISAR</v>
      </c>
      <c r="N110" s="201">
        <f>COUNTIF('R-10'!C$9:C753,A110)</f>
        <v>0</v>
      </c>
      <c r="O110" s="179"/>
      <c r="P110" s="173"/>
      <c r="Q110" s="216" t="str">
        <f t="shared" ca="1" si="65"/>
        <v xml:space="preserve"> </v>
      </c>
      <c r="R110" s="213" t="str">
        <f t="shared" ca="1" si="66"/>
        <v xml:space="preserve"> </v>
      </c>
      <c r="S110" s="174"/>
      <c r="T110" s="174"/>
      <c r="U110" s="174"/>
      <c r="V110" s="195">
        <f t="shared" si="69"/>
        <v>0</v>
      </c>
      <c r="W110" s="189" t="str">
        <f t="shared" ca="1" si="72"/>
        <v>Vencido hace 44714 Dias</v>
      </c>
      <c r="X110" s="189">
        <f t="shared" ca="1" si="70"/>
        <v>-44714</v>
      </c>
      <c r="Y110" s="196">
        <f t="shared" ca="1" si="71"/>
        <v>44714</v>
      </c>
      <c r="Z110" s="202">
        <f t="shared" si="68"/>
        <v>60</v>
      </c>
      <c r="AA110" s="209">
        <f t="shared" ca="1" si="61"/>
        <v>-44654</v>
      </c>
      <c r="AB110" s="209" t="str">
        <f t="shared" ca="1" si="62"/>
        <v>Vencido hace 44654 Dias</v>
      </c>
      <c r="AC110" s="170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</row>
    <row r="111" spans="1:42" hidden="1">
      <c r="A111" s="176"/>
      <c r="B111" s="291"/>
      <c r="C111" s="176"/>
      <c r="D111" s="176"/>
      <c r="E111" s="176"/>
      <c r="F111" s="176"/>
      <c r="G111" s="177"/>
      <c r="H111" s="198">
        <f ca="1">SUMIF('R-10'!C$9:C799,A111,'R-10'!H$9:H743)</f>
        <v>0</v>
      </c>
      <c r="I111" s="199">
        <f t="shared" ca="1" si="64"/>
        <v>0</v>
      </c>
      <c r="J111" s="172"/>
      <c r="K111" s="172"/>
      <c r="L111" s="190">
        <f t="shared" si="59"/>
        <v>0</v>
      </c>
      <c r="M111" s="200" t="str">
        <f t="shared" ca="1" si="63"/>
        <v>REVISAR</v>
      </c>
      <c r="N111" s="193">
        <f>COUNTIF('R-10'!C$9:C754,A111)</f>
        <v>0</v>
      </c>
      <c r="O111" s="173"/>
      <c r="P111" s="179"/>
      <c r="Q111" s="215" t="str">
        <f t="shared" ca="1" si="65"/>
        <v xml:space="preserve"> </v>
      </c>
      <c r="R111" s="214" t="str">
        <f t="shared" ca="1" si="66"/>
        <v xml:space="preserve"> </v>
      </c>
      <c r="S111" s="180"/>
      <c r="T111" s="180"/>
      <c r="U111" s="180"/>
      <c r="V111" s="203">
        <f t="shared" si="69"/>
        <v>0</v>
      </c>
      <c r="W111" s="189" t="str">
        <f t="shared" ca="1" si="72"/>
        <v>Vencido hace 44714 Dias</v>
      </c>
      <c r="X111" s="197">
        <f t="shared" ca="1" si="70"/>
        <v>-44714</v>
      </c>
      <c r="Y111" s="204">
        <f t="shared" ca="1" si="71"/>
        <v>44714</v>
      </c>
      <c r="Z111" s="202">
        <f t="shared" si="68"/>
        <v>60</v>
      </c>
      <c r="AA111" s="209">
        <f t="shared" ca="1" si="61"/>
        <v>-44654</v>
      </c>
      <c r="AB111" s="209" t="str">
        <f t="shared" ca="1" si="62"/>
        <v>Vencido hace 44654 Dias</v>
      </c>
      <c r="AC111" s="160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</row>
    <row r="112" spans="1:42" hidden="1">
      <c r="A112" s="169"/>
      <c r="B112" s="290"/>
      <c r="C112" s="169"/>
      <c r="D112" s="169"/>
      <c r="E112" s="169"/>
      <c r="F112" s="169"/>
      <c r="G112" s="171"/>
      <c r="H112" s="198">
        <f ca="1">SUMIF('R-10'!C$9:C800,A112,'R-10'!H$9:H744)</f>
        <v>0</v>
      </c>
      <c r="I112" s="191">
        <f t="shared" ca="1" si="64"/>
        <v>0</v>
      </c>
      <c r="J112" s="178"/>
      <c r="K112" s="178"/>
      <c r="L112" s="190">
        <f t="shared" si="59"/>
        <v>0</v>
      </c>
      <c r="M112" s="200" t="str">
        <f t="shared" ca="1" si="63"/>
        <v>REVISAR</v>
      </c>
      <c r="N112" s="201">
        <f>COUNTIF('R-10'!C$9:C755,A112)</f>
        <v>0</v>
      </c>
      <c r="O112" s="179"/>
      <c r="P112" s="173"/>
      <c r="Q112" s="216" t="str">
        <f t="shared" ca="1" si="65"/>
        <v xml:space="preserve"> </v>
      </c>
      <c r="R112" s="213" t="str">
        <f t="shared" ca="1" si="66"/>
        <v xml:space="preserve"> </v>
      </c>
      <c r="S112" s="174"/>
      <c r="T112" s="174"/>
      <c r="U112" s="174"/>
      <c r="V112" s="195">
        <f t="shared" si="69"/>
        <v>0</v>
      </c>
      <c r="W112" s="189" t="str">
        <f t="shared" ca="1" si="72"/>
        <v>Vencido hace 44714 Dias</v>
      </c>
      <c r="X112" s="189">
        <f t="shared" ca="1" si="70"/>
        <v>-44714</v>
      </c>
      <c r="Y112" s="196">
        <f t="shared" ca="1" si="71"/>
        <v>44714</v>
      </c>
      <c r="Z112" s="202">
        <f t="shared" si="68"/>
        <v>60</v>
      </c>
      <c r="AA112" s="209">
        <f t="shared" ca="1" si="61"/>
        <v>-44654</v>
      </c>
      <c r="AB112" s="209" t="str">
        <f t="shared" ca="1" si="62"/>
        <v>Vencido hace 44654 Dias</v>
      </c>
      <c r="AC112" s="170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</row>
    <row r="113" spans="1:42" hidden="1">
      <c r="A113" s="176"/>
      <c r="B113" s="291"/>
      <c r="C113" s="176"/>
      <c r="D113" s="176"/>
      <c r="E113" s="176"/>
      <c r="F113" s="176"/>
      <c r="G113" s="177"/>
      <c r="H113" s="198">
        <f ca="1">SUMIF('R-10'!C$9:C801,A113,'R-10'!H$9:H745)</f>
        <v>0</v>
      </c>
      <c r="I113" s="199">
        <f t="shared" ca="1" si="64"/>
        <v>0</v>
      </c>
      <c r="J113" s="172"/>
      <c r="K113" s="172"/>
      <c r="L113" s="198">
        <f t="shared" si="59"/>
        <v>0</v>
      </c>
      <c r="M113" s="200" t="str">
        <f t="shared" ca="1" si="63"/>
        <v>REVISAR</v>
      </c>
      <c r="N113" s="193">
        <f>COUNTIF('R-10'!C$9:C756,A113)</f>
        <v>0</v>
      </c>
      <c r="O113" s="173"/>
      <c r="P113" s="179"/>
      <c r="Q113" s="215" t="str">
        <f t="shared" ca="1" si="65"/>
        <v xml:space="preserve"> </v>
      </c>
      <c r="R113" s="214" t="str">
        <f t="shared" ca="1" si="66"/>
        <v xml:space="preserve"> </v>
      </c>
      <c r="S113" s="180"/>
      <c r="T113" s="180"/>
      <c r="U113" s="180"/>
      <c r="V113" s="203">
        <f t="shared" si="69"/>
        <v>0</v>
      </c>
      <c r="W113" s="189" t="str">
        <f t="shared" ca="1" si="72"/>
        <v>Vencido hace 44714 Dias</v>
      </c>
      <c r="X113" s="197">
        <f t="shared" ca="1" si="70"/>
        <v>-44714</v>
      </c>
      <c r="Y113" s="204">
        <f t="shared" ca="1" si="71"/>
        <v>44714</v>
      </c>
      <c r="Z113" s="202">
        <f t="shared" si="68"/>
        <v>60</v>
      </c>
      <c r="AA113" s="209">
        <f t="shared" ca="1" si="61"/>
        <v>-44654</v>
      </c>
      <c r="AB113" s="209" t="str">
        <f t="shared" ca="1" si="62"/>
        <v>Vencido hace 44654 Dias</v>
      </c>
      <c r="AC113" s="160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</row>
    <row r="114" spans="1:42" hidden="1">
      <c r="A114" s="169"/>
      <c r="B114" s="290"/>
      <c r="C114" s="169"/>
      <c r="D114" s="169"/>
      <c r="E114" s="169"/>
      <c r="F114" s="169"/>
      <c r="G114" s="171"/>
      <c r="H114" s="198">
        <f ca="1">SUMIF('R-10'!C$9:C802,A114,'R-10'!H$9:H746)</f>
        <v>0</v>
      </c>
      <c r="I114" s="191">
        <f t="shared" ca="1" si="64"/>
        <v>0</v>
      </c>
      <c r="J114" s="178"/>
      <c r="K114" s="178"/>
      <c r="L114" s="190">
        <f t="shared" si="59"/>
        <v>0</v>
      </c>
      <c r="M114" s="200" t="str">
        <f t="shared" ref="M114:M145" ca="1" si="73">IFERROR(H114*1/L114, "REVISAR")</f>
        <v>REVISAR</v>
      </c>
      <c r="N114" s="201">
        <f>COUNTIF('R-10'!C$9:C757,A114)</f>
        <v>0</v>
      </c>
      <c r="O114" s="179"/>
      <c r="P114" s="173"/>
      <c r="Q114" s="216" t="str">
        <f t="shared" ca="1" si="65"/>
        <v xml:space="preserve"> </v>
      </c>
      <c r="R114" s="213" t="str">
        <f t="shared" ca="1" si="66"/>
        <v xml:space="preserve"> </v>
      </c>
      <c r="S114" s="174"/>
      <c r="T114" s="174"/>
      <c r="U114" s="174"/>
      <c r="V114" s="195">
        <f t="shared" si="69"/>
        <v>0</v>
      </c>
      <c r="W114" s="189" t="str">
        <f t="shared" ca="1" si="72"/>
        <v>Vencido hace 44714 Dias</v>
      </c>
      <c r="X114" s="189">
        <f t="shared" ca="1" si="70"/>
        <v>-44714</v>
      </c>
      <c r="Y114" s="196">
        <f t="shared" ca="1" si="71"/>
        <v>44714</v>
      </c>
      <c r="Z114" s="202">
        <f t="shared" si="68"/>
        <v>60</v>
      </c>
      <c r="AA114" s="209">
        <f t="shared" ca="1" si="61"/>
        <v>-44654</v>
      </c>
      <c r="AB114" s="209" t="str">
        <f t="shared" ca="1" si="62"/>
        <v>Vencido hace 44654 Dias</v>
      </c>
      <c r="AC114" s="170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</row>
    <row r="115" spans="1:42" hidden="1">
      <c r="A115" s="176"/>
      <c r="B115" s="291"/>
      <c r="C115" s="176"/>
      <c r="D115" s="176"/>
      <c r="E115" s="176"/>
      <c r="F115" s="176"/>
      <c r="G115" s="177"/>
      <c r="H115" s="198">
        <f ca="1">SUMIF('R-10'!C$9:C803,A115,'R-10'!H$9:H747)</f>
        <v>0</v>
      </c>
      <c r="I115" s="199">
        <f t="shared" ca="1" si="64"/>
        <v>0</v>
      </c>
      <c r="J115" s="172"/>
      <c r="K115" s="172"/>
      <c r="L115" s="198">
        <f t="shared" si="59"/>
        <v>0</v>
      </c>
      <c r="M115" s="200" t="str">
        <f t="shared" ca="1" si="73"/>
        <v>REVISAR</v>
      </c>
      <c r="N115" s="193">
        <f>COUNTIF('R-10'!C$9:C758,A115)</f>
        <v>0</v>
      </c>
      <c r="O115" s="173"/>
      <c r="P115" s="179"/>
      <c r="Q115" s="215" t="str">
        <f t="shared" ca="1" si="65"/>
        <v xml:space="preserve"> </v>
      </c>
      <c r="R115" s="214" t="str">
        <f t="shared" ca="1" si="66"/>
        <v xml:space="preserve"> </v>
      </c>
      <c r="S115" s="180"/>
      <c r="T115" s="180"/>
      <c r="U115" s="180"/>
      <c r="V115" s="203">
        <f t="shared" si="69"/>
        <v>0</v>
      </c>
      <c r="W115" s="189" t="str">
        <f t="shared" ca="1" si="72"/>
        <v>Vencido hace 44714 Dias</v>
      </c>
      <c r="X115" s="197">
        <f t="shared" ca="1" si="70"/>
        <v>-44714</v>
      </c>
      <c r="Y115" s="204">
        <f t="shared" ca="1" si="71"/>
        <v>44714</v>
      </c>
      <c r="Z115" s="202">
        <f t="shared" si="68"/>
        <v>60</v>
      </c>
      <c r="AA115" s="209">
        <f t="shared" ca="1" si="61"/>
        <v>-44654</v>
      </c>
      <c r="AB115" s="209" t="str">
        <f t="shared" ca="1" si="62"/>
        <v>Vencido hace 44654 Dias</v>
      </c>
      <c r="AC115" s="160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</row>
    <row r="116" spans="1:42" hidden="1">
      <c r="A116" s="169"/>
      <c r="B116" s="290"/>
      <c r="C116" s="169"/>
      <c r="D116" s="169"/>
      <c r="E116" s="169"/>
      <c r="F116" s="169"/>
      <c r="G116" s="171"/>
      <c r="H116" s="198">
        <f ca="1">SUMIF('R-10'!C$9:C804,A116,'R-10'!H$9:H748)</f>
        <v>0</v>
      </c>
      <c r="I116" s="191">
        <f t="shared" ref="I116:I147" ca="1" si="74">+L116-H116</f>
        <v>0</v>
      </c>
      <c r="J116" s="178"/>
      <c r="K116" s="178"/>
      <c r="L116" s="190">
        <f t="shared" si="59"/>
        <v>0</v>
      </c>
      <c r="M116" s="200" t="str">
        <f t="shared" ca="1" si="73"/>
        <v>REVISAR</v>
      </c>
      <c r="N116" s="201">
        <f>COUNTIF('R-10'!C$9:C759,A116)</f>
        <v>0</v>
      </c>
      <c r="O116" s="179"/>
      <c r="P116" s="173"/>
      <c r="Q116" s="216" t="str">
        <f t="shared" ref="Q116:Q147" ca="1" si="75">IFERROR(I116/L116*100," ")</f>
        <v xml:space="preserve"> </v>
      </c>
      <c r="R116" s="213" t="str">
        <f t="shared" ref="R116:R147" ca="1" si="76">IFERROR(H116/L116*100," ")</f>
        <v xml:space="preserve"> </v>
      </c>
      <c r="S116" s="174"/>
      <c r="T116" s="174"/>
      <c r="U116" s="174"/>
      <c r="V116" s="195">
        <f t="shared" si="69"/>
        <v>0</v>
      </c>
      <c r="W116" s="189" t="str">
        <f t="shared" ca="1" si="72"/>
        <v>Vencido hace 44714 Dias</v>
      </c>
      <c r="X116" s="189">
        <f t="shared" ca="1" si="70"/>
        <v>-44714</v>
      </c>
      <c r="Y116" s="196">
        <f t="shared" ca="1" si="71"/>
        <v>44714</v>
      </c>
      <c r="Z116" s="202">
        <f t="shared" si="68"/>
        <v>60</v>
      </c>
      <c r="AA116" s="209">
        <f t="shared" ca="1" si="61"/>
        <v>-44654</v>
      </c>
      <c r="AB116" s="209" t="str">
        <f t="shared" ca="1" si="62"/>
        <v>Vencido hace 44654 Dias</v>
      </c>
      <c r="AC116" s="170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</row>
    <row r="117" spans="1:42" hidden="1">
      <c r="A117" s="176"/>
      <c r="B117" s="291"/>
      <c r="C117" s="176"/>
      <c r="D117" s="176"/>
      <c r="E117" s="176"/>
      <c r="F117" s="176"/>
      <c r="G117" s="177"/>
      <c r="H117" s="198">
        <f ca="1">SUMIF('R-10'!C$9:C805,A117,'R-10'!H$9:H749)</f>
        <v>0</v>
      </c>
      <c r="I117" s="199">
        <f t="shared" ca="1" si="74"/>
        <v>0</v>
      </c>
      <c r="J117" s="172"/>
      <c r="K117" s="172"/>
      <c r="L117" s="198">
        <f t="shared" si="59"/>
        <v>0</v>
      </c>
      <c r="M117" s="200" t="str">
        <f t="shared" ca="1" si="73"/>
        <v>REVISAR</v>
      </c>
      <c r="N117" s="193">
        <f>COUNTIF('R-10'!C$9:C760,A117)</f>
        <v>0</v>
      </c>
      <c r="O117" s="173"/>
      <c r="P117" s="179"/>
      <c r="Q117" s="215" t="str">
        <f t="shared" ca="1" si="75"/>
        <v xml:space="preserve"> </v>
      </c>
      <c r="R117" s="214" t="str">
        <f t="shared" ca="1" si="76"/>
        <v xml:space="preserve"> </v>
      </c>
      <c r="S117" s="180"/>
      <c r="T117" s="180"/>
      <c r="U117" s="180"/>
      <c r="V117" s="203">
        <f t="shared" si="69"/>
        <v>0</v>
      </c>
      <c r="W117" s="189" t="str">
        <f t="shared" ca="1" si="72"/>
        <v>Vencido hace 44714 Dias</v>
      </c>
      <c r="X117" s="197">
        <f t="shared" ca="1" si="70"/>
        <v>-44714</v>
      </c>
      <c r="Y117" s="204">
        <f t="shared" ca="1" si="71"/>
        <v>44714</v>
      </c>
      <c r="Z117" s="202">
        <f t="shared" si="68"/>
        <v>60</v>
      </c>
      <c r="AA117" s="209">
        <f t="shared" ca="1" si="61"/>
        <v>-44654</v>
      </c>
      <c r="AB117" s="209" t="str">
        <f t="shared" ca="1" si="62"/>
        <v>Vencido hace 44654 Dias</v>
      </c>
      <c r="AC117" s="160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1"/>
      <c r="AP117" s="181"/>
    </row>
    <row r="118" spans="1:42" hidden="1">
      <c r="A118" s="169"/>
      <c r="B118" s="290"/>
      <c r="C118" s="169"/>
      <c r="D118" s="169"/>
      <c r="E118" s="169"/>
      <c r="F118" s="169"/>
      <c r="G118" s="171"/>
      <c r="H118" s="198">
        <f ca="1">SUMIF('R-10'!C$9:C806,A118,'R-10'!H$9:H750)</f>
        <v>0</v>
      </c>
      <c r="I118" s="191">
        <f t="shared" ca="1" si="74"/>
        <v>0</v>
      </c>
      <c r="J118" s="178"/>
      <c r="K118" s="178"/>
      <c r="L118" s="190">
        <f t="shared" si="59"/>
        <v>0</v>
      </c>
      <c r="M118" s="200" t="str">
        <f t="shared" ca="1" si="73"/>
        <v>REVISAR</v>
      </c>
      <c r="N118" s="201">
        <f>COUNTIF('R-10'!C$9:C761,A118)</f>
        <v>0</v>
      </c>
      <c r="O118" s="179"/>
      <c r="P118" s="173"/>
      <c r="Q118" s="216" t="str">
        <f t="shared" ca="1" si="75"/>
        <v xml:space="preserve"> </v>
      </c>
      <c r="R118" s="213" t="str">
        <f t="shared" ca="1" si="76"/>
        <v xml:space="preserve"> </v>
      </c>
      <c r="S118" s="174"/>
      <c r="T118" s="174"/>
      <c r="U118" s="174"/>
      <c r="V118" s="195">
        <f t="shared" si="69"/>
        <v>0</v>
      </c>
      <c r="W118" s="189" t="str">
        <f t="shared" ca="1" si="72"/>
        <v>Vencido hace 44714 Dias</v>
      </c>
      <c r="X118" s="189">
        <f t="shared" ca="1" si="70"/>
        <v>-44714</v>
      </c>
      <c r="Y118" s="196">
        <f t="shared" ca="1" si="71"/>
        <v>44714</v>
      </c>
      <c r="Z118" s="202">
        <f t="shared" si="68"/>
        <v>60</v>
      </c>
      <c r="AA118" s="209">
        <f t="shared" ca="1" si="61"/>
        <v>-44654</v>
      </c>
      <c r="AB118" s="209" t="str">
        <f t="shared" ca="1" si="62"/>
        <v>Vencido hace 44654 Dias</v>
      </c>
      <c r="AC118" s="170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</row>
    <row r="119" spans="1:42" hidden="1">
      <c r="A119" s="176"/>
      <c r="B119" s="291"/>
      <c r="C119" s="176"/>
      <c r="D119" s="176"/>
      <c r="E119" s="176"/>
      <c r="F119" s="176"/>
      <c r="G119" s="177"/>
      <c r="H119" s="198">
        <f ca="1">SUMIF('R-10'!C$9:C807,A119,'R-10'!H$9:H751)</f>
        <v>0</v>
      </c>
      <c r="I119" s="199">
        <f t="shared" ca="1" si="74"/>
        <v>0</v>
      </c>
      <c r="J119" s="172"/>
      <c r="K119" s="172"/>
      <c r="L119" s="198">
        <f t="shared" si="59"/>
        <v>0</v>
      </c>
      <c r="M119" s="200" t="str">
        <f t="shared" ca="1" si="73"/>
        <v>REVISAR</v>
      </c>
      <c r="N119" s="193">
        <f>COUNTIF('R-10'!C$9:C762,A119)</f>
        <v>0</v>
      </c>
      <c r="O119" s="173"/>
      <c r="P119" s="179"/>
      <c r="Q119" s="215" t="str">
        <f t="shared" ca="1" si="75"/>
        <v xml:space="preserve"> </v>
      </c>
      <c r="R119" s="214" t="str">
        <f t="shared" ca="1" si="76"/>
        <v xml:space="preserve"> </v>
      </c>
      <c r="S119" s="180"/>
      <c r="T119" s="180"/>
      <c r="U119" s="180"/>
      <c r="V119" s="203">
        <f t="shared" si="69"/>
        <v>0</v>
      </c>
      <c r="W119" s="189" t="str">
        <f t="shared" ca="1" si="72"/>
        <v>Vencido hace 44714 Dias</v>
      </c>
      <c r="X119" s="197">
        <f t="shared" ca="1" si="70"/>
        <v>-44714</v>
      </c>
      <c r="Y119" s="204">
        <f t="shared" ca="1" si="71"/>
        <v>44714</v>
      </c>
      <c r="Z119" s="202">
        <f t="shared" si="68"/>
        <v>60</v>
      </c>
      <c r="AA119" s="209">
        <f t="shared" ca="1" si="61"/>
        <v>-44654</v>
      </c>
      <c r="AB119" s="209" t="str">
        <f t="shared" ca="1" si="62"/>
        <v>Vencido hace 44654 Dias</v>
      </c>
      <c r="AC119" s="160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1"/>
      <c r="AP119" s="181"/>
    </row>
    <row r="120" spans="1:42" hidden="1">
      <c r="A120" s="169"/>
      <c r="B120" s="290"/>
      <c r="C120" s="169"/>
      <c r="D120" s="169"/>
      <c r="E120" s="169"/>
      <c r="F120" s="169"/>
      <c r="G120" s="171"/>
      <c r="H120" s="198">
        <f ca="1">SUMIF('R-10'!C$9:C808,A120,'R-10'!H$9:H752)</f>
        <v>0</v>
      </c>
      <c r="I120" s="191">
        <f t="shared" ca="1" si="74"/>
        <v>0</v>
      </c>
      <c r="J120" s="178"/>
      <c r="K120" s="178"/>
      <c r="L120" s="190">
        <f t="shared" si="59"/>
        <v>0</v>
      </c>
      <c r="M120" s="200" t="str">
        <f t="shared" ca="1" si="73"/>
        <v>REVISAR</v>
      </c>
      <c r="N120" s="201">
        <f>COUNTIF('R-10'!C$9:C763,A120)</f>
        <v>0</v>
      </c>
      <c r="O120" s="179"/>
      <c r="P120" s="173"/>
      <c r="Q120" s="216" t="str">
        <f t="shared" ca="1" si="75"/>
        <v xml:space="preserve"> </v>
      </c>
      <c r="R120" s="213" t="str">
        <f t="shared" ca="1" si="76"/>
        <v xml:space="preserve"> </v>
      </c>
      <c r="S120" s="174"/>
      <c r="T120" s="174"/>
      <c r="U120" s="174"/>
      <c r="V120" s="195">
        <f t="shared" si="69"/>
        <v>0</v>
      </c>
      <c r="W120" s="189" t="str">
        <f t="shared" ca="1" si="72"/>
        <v>Vencido hace 44714 Dias</v>
      </c>
      <c r="X120" s="189">
        <f t="shared" ca="1" si="70"/>
        <v>-44714</v>
      </c>
      <c r="Y120" s="196">
        <f t="shared" ca="1" si="71"/>
        <v>44714</v>
      </c>
      <c r="Z120" s="202">
        <f t="shared" si="68"/>
        <v>60</v>
      </c>
      <c r="AA120" s="209">
        <f t="shared" ca="1" si="61"/>
        <v>-44654</v>
      </c>
      <c r="AB120" s="209" t="str">
        <f t="shared" ca="1" si="62"/>
        <v>Vencido hace 44654 Dias</v>
      </c>
      <c r="AC120" s="170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</row>
    <row r="121" spans="1:42" hidden="1">
      <c r="A121" s="176"/>
      <c r="B121" s="291"/>
      <c r="C121" s="176"/>
      <c r="D121" s="176"/>
      <c r="E121" s="176"/>
      <c r="F121" s="176"/>
      <c r="G121" s="177"/>
      <c r="H121" s="198">
        <f ca="1">SUMIF('R-10'!C$9:C809,A121,'R-10'!H$9:H753)</f>
        <v>0</v>
      </c>
      <c r="I121" s="199">
        <f t="shared" ca="1" si="74"/>
        <v>0</v>
      </c>
      <c r="J121" s="172"/>
      <c r="K121" s="172"/>
      <c r="L121" s="198">
        <f t="shared" si="59"/>
        <v>0</v>
      </c>
      <c r="M121" s="200" t="str">
        <f t="shared" ca="1" si="73"/>
        <v>REVISAR</v>
      </c>
      <c r="N121" s="193">
        <f>COUNTIF('R-10'!C$9:C764,A121)</f>
        <v>0</v>
      </c>
      <c r="O121" s="173"/>
      <c r="P121" s="179"/>
      <c r="Q121" s="215" t="str">
        <f t="shared" ca="1" si="75"/>
        <v xml:space="preserve"> </v>
      </c>
      <c r="R121" s="214" t="str">
        <f t="shared" ca="1" si="76"/>
        <v xml:space="preserve"> </v>
      </c>
      <c r="S121" s="180"/>
      <c r="T121" s="180"/>
      <c r="U121" s="180"/>
      <c r="V121" s="203">
        <f t="shared" si="69"/>
        <v>0</v>
      </c>
      <c r="W121" s="189" t="str">
        <f t="shared" ca="1" si="72"/>
        <v>Vencido hace 44714 Dias</v>
      </c>
      <c r="X121" s="197">
        <f t="shared" ca="1" si="70"/>
        <v>-44714</v>
      </c>
      <c r="Y121" s="204">
        <f t="shared" ca="1" si="71"/>
        <v>44714</v>
      </c>
      <c r="Z121" s="202">
        <f t="shared" si="68"/>
        <v>60</v>
      </c>
      <c r="AA121" s="209">
        <f t="shared" ca="1" si="61"/>
        <v>-44654</v>
      </c>
      <c r="AB121" s="209" t="str">
        <f t="shared" ca="1" si="62"/>
        <v>Vencido hace 44654 Dias</v>
      </c>
      <c r="AC121" s="160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1"/>
      <c r="AN121" s="181"/>
      <c r="AO121" s="181"/>
      <c r="AP121" s="181"/>
    </row>
    <row r="122" spans="1:42" hidden="1">
      <c r="A122" s="169"/>
      <c r="B122" s="290"/>
      <c r="C122" s="169"/>
      <c r="D122" s="169"/>
      <c r="E122" s="169"/>
      <c r="F122" s="169"/>
      <c r="G122" s="171"/>
      <c r="H122" s="198">
        <f ca="1">SUMIF('R-10'!C$9:C810,A122,'R-10'!H$9:H754)</f>
        <v>0</v>
      </c>
      <c r="I122" s="191">
        <f t="shared" ca="1" si="74"/>
        <v>0</v>
      </c>
      <c r="J122" s="178"/>
      <c r="K122" s="178"/>
      <c r="L122" s="190">
        <f t="shared" si="59"/>
        <v>0</v>
      </c>
      <c r="M122" s="200" t="str">
        <f t="shared" ca="1" si="73"/>
        <v>REVISAR</v>
      </c>
      <c r="N122" s="201">
        <f>COUNTIF('R-10'!C$9:C765,A122)</f>
        <v>0</v>
      </c>
      <c r="O122" s="179"/>
      <c r="P122" s="173"/>
      <c r="Q122" s="216" t="str">
        <f t="shared" ca="1" si="75"/>
        <v xml:space="preserve"> </v>
      </c>
      <c r="R122" s="213" t="str">
        <f t="shared" ca="1" si="76"/>
        <v xml:space="preserve"> </v>
      </c>
      <c r="S122" s="174"/>
      <c r="T122" s="174"/>
      <c r="U122" s="174"/>
      <c r="V122" s="195">
        <f t="shared" si="69"/>
        <v>0</v>
      </c>
      <c r="W122" s="189" t="str">
        <f t="shared" ca="1" si="72"/>
        <v>Vencido hace 44714 Dias</v>
      </c>
      <c r="X122" s="189">
        <f t="shared" ca="1" si="70"/>
        <v>-44714</v>
      </c>
      <c r="Y122" s="196">
        <f t="shared" ca="1" si="71"/>
        <v>44714</v>
      </c>
      <c r="Z122" s="202">
        <f t="shared" si="68"/>
        <v>60</v>
      </c>
      <c r="AA122" s="209">
        <f t="shared" ca="1" si="61"/>
        <v>-44654</v>
      </c>
      <c r="AB122" s="209" t="str">
        <f t="shared" ca="1" si="62"/>
        <v>Vencido hace 44654 Dias</v>
      </c>
      <c r="AC122" s="170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</row>
    <row r="123" spans="1:42" hidden="1">
      <c r="A123" s="176"/>
      <c r="B123" s="291"/>
      <c r="C123" s="176"/>
      <c r="D123" s="176"/>
      <c r="E123" s="176"/>
      <c r="F123" s="176"/>
      <c r="G123" s="177"/>
      <c r="H123" s="198">
        <f ca="1">SUMIF('R-10'!C$9:C811,A123,'R-10'!H$9:H755)</f>
        <v>0</v>
      </c>
      <c r="I123" s="199">
        <f t="shared" ca="1" si="74"/>
        <v>0</v>
      </c>
      <c r="J123" s="172"/>
      <c r="K123" s="172"/>
      <c r="L123" s="198">
        <f t="shared" si="59"/>
        <v>0</v>
      </c>
      <c r="M123" s="200" t="str">
        <f t="shared" ca="1" si="73"/>
        <v>REVISAR</v>
      </c>
      <c r="N123" s="193">
        <f>COUNTIF('R-10'!C$9:C766,A123)</f>
        <v>0</v>
      </c>
      <c r="O123" s="173"/>
      <c r="P123" s="179"/>
      <c r="Q123" s="215" t="str">
        <f t="shared" ca="1" si="75"/>
        <v xml:space="preserve"> </v>
      </c>
      <c r="R123" s="214" t="str">
        <f t="shared" ca="1" si="76"/>
        <v xml:space="preserve"> </v>
      </c>
      <c r="S123" s="180"/>
      <c r="T123" s="180"/>
      <c r="U123" s="180"/>
      <c r="V123" s="203">
        <f t="shared" si="69"/>
        <v>0</v>
      </c>
      <c r="W123" s="189" t="str">
        <f t="shared" ca="1" si="72"/>
        <v>Vencido hace 44714 Dias</v>
      </c>
      <c r="X123" s="197">
        <f t="shared" ca="1" si="70"/>
        <v>-44714</v>
      </c>
      <c r="Y123" s="204">
        <f t="shared" ca="1" si="71"/>
        <v>44714</v>
      </c>
      <c r="Z123" s="202">
        <f t="shared" si="68"/>
        <v>60</v>
      </c>
      <c r="AA123" s="209">
        <f t="shared" ca="1" si="61"/>
        <v>-44654</v>
      </c>
      <c r="AB123" s="209" t="str">
        <f t="shared" ca="1" si="62"/>
        <v>Vencido hace 44654 Dias</v>
      </c>
      <c r="AC123" s="160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</row>
    <row r="124" spans="1:42" hidden="1">
      <c r="A124" s="169"/>
      <c r="B124" s="290"/>
      <c r="C124" s="169"/>
      <c r="D124" s="169"/>
      <c r="E124" s="169"/>
      <c r="F124" s="169"/>
      <c r="G124" s="171"/>
      <c r="H124" s="198">
        <f ca="1">SUMIF('R-10'!C$9:C812,A124,'R-10'!H$9:H756)</f>
        <v>0</v>
      </c>
      <c r="I124" s="191">
        <f t="shared" ca="1" si="74"/>
        <v>0</v>
      </c>
      <c r="J124" s="178"/>
      <c r="K124" s="178"/>
      <c r="L124" s="190">
        <f t="shared" si="59"/>
        <v>0</v>
      </c>
      <c r="M124" s="200" t="str">
        <f t="shared" ca="1" si="73"/>
        <v>REVISAR</v>
      </c>
      <c r="N124" s="201">
        <f>COUNTIF('R-10'!C$9:C767,A124)</f>
        <v>0</v>
      </c>
      <c r="O124" s="179"/>
      <c r="P124" s="173"/>
      <c r="Q124" s="216" t="str">
        <f t="shared" ca="1" si="75"/>
        <v xml:space="preserve"> </v>
      </c>
      <c r="R124" s="213" t="str">
        <f t="shared" ca="1" si="76"/>
        <v xml:space="preserve"> </v>
      </c>
      <c r="S124" s="174"/>
      <c r="T124" s="174"/>
      <c r="U124" s="174"/>
      <c r="V124" s="195">
        <f t="shared" si="69"/>
        <v>0</v>
      </c>
      <c r="W124" s="189" t="str">
        <f t="shared" ca="1" si="72"/>
        <v>Vencido hace 44714 Dias</v>
      </c>
      <c r="X124" s="189">
        <f t="shared" ca="1" si="70"/>
        <v>-44714</v>
      </c>
      <c r="Y124" s="196">
        <f t="shared" ca="1" si="71"/>
        <v>44714</v>
      </c>
      <c r="Z124" s="202">
        <f t="shared" si="68"/>
        <v>60</v>
      </c>
      <c r="AA124" s="209">
        <f t="shared" ca="1" si="61"/>
        <v>-44654</v>
      </c>
      <c r="AB124" s="209" t="str">
        <f t="shared" ca="1" si="62"/>
        <v>Vencido hace 44654 Dias</v>
      </c>
      <c r="AC124" s="170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</row>
    <row r="125" spans="1:42" hidden="1">
      <c r="A125" s="176"/>
      <c r="B125" s="291"/>
      <c r="C125" s="176"/>
      <c r="D125" s="176"/>
      <c r="E125" s="176"/>
      <c r="F125" s="176"/>
      <c r="G125" s="177"/>
      <c r="H125" s="198">
        <f ca="1">SUMIF('R-10'!C$9:C813,A125,'R-10'!H$9:H757)</f>
        <v>0</v>
      </c>
      <c r="I125" s="199">
        <f t="shared" ca="1" si="74"/>
        <v>0</v>
      </c>
      <c r="J125" s="172"/>
      <c r="K125" s="172"/>
      <c r="L125" s="198">
        <f t="shared" si="59"/>
        <v>0</v>
      </c>
      <c r="M125" s="200" t="str">
        <f t="shared" ca="1" si="73"/>
        <v>REVISAR</v>
      </c>
      <c r="N125" s="193">
        <f>COUNTIF('R-10'!C$9:C768,A125)</f>
        <v>0</v>
      </c>
      <c r="O125" s="173"/>
      <c r="P125" s="179"/>
      <c r="Q125" s="215" t="str">
        <f t="shared" ca="1" si="75"/>
        <v xml:space="preserve"> </v>
      </c>
      <c r="R125" s="214" t="str">
        <f t="shared" ca="1" si="76"/>
        <v xml:space="preserve"> </v>
      </c>
      <c r="S125" s="180"/>
      <c r="T125" s="180"/>
      <c r="U125" s="180"/>
      <c r="V125" s="203">
        <f t="shared" si="69"/>
        <v>0</v>
      </c>
      <c r="W125" s="189" t="str">
        <f t="shared" ca="1" si="72"/>
        <v>Vencido hace 44714 Dias</v>
      </c>
      <c r="X125" s="197">
        <f t="shared" ca="1" si="70"/>
        <v>-44714</v>
      </c>
      <c r="Y125" s="204">
        <f t="shared" ca="1" si="71"/>
        <v>44714</v>
      </c>
      <c r="Z125" s="202">
        <f t="shared" si="68"/>
        <v>60</v>
      </c>
      <c r="AA125" s="209">
        <f t="shared" ca="1" si="61"/>
        <v>-44654</v>
      </c>
      <c r="AB125" s="209" t="str">
        <f t="shared" ca="1" si="62"/>
        <v>Vencido hace 44654 Dias</v>
      </c>
      <c r="AC125" s="160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</row>
    <row r="126" spans="1:42" hidden="1">
      <c r="A126" s="169"/>
      <c r="B126" s="290"/>
      <c r="C126" s="169"/>
      <c r="D126" s="169"/>
      <c r="E126" s="169"/>
      <c r="F126" s="169"/>
      <c r="G126" s="171"/>
      <c r="H126" s="198">
        <f ca="1">SUMIF('R-10'!C$9:C814,A126,'R-10'!H$9:H758)</f>
        <v>0</v>
      </c>
      <c r="I126" s="191">
        <f t="shared" ca="1" si="74"/>
        <v>0</v>
      </c>
      <c r="J126" s="178"/>
      <c r="K126" s="178"/>
      <c r="L126" s="190">
        <f t="shared" si="59"/>
        <v>0</v>
      </c>
      <c r="M126" s="200" t="str">
        <f t="shared" ca="1" si="73"/>
        <v>REVISAR</v>
      </c>
      <c r="N126" s="201">
        <f>COUNTIF('R-10'!C$9:C769,A126)</f>
        <v>0</v>
      </c>
      <c r="O126" s="179"/>
      <c r="P126" s="173"/>
      <c r="Q126" s="216" t="str">
        <f t="shared" ca="1" si="75"/>
        <v xml:space="preserve"> </v>
      </c>
      <c r="R126" s="213" t="str">
        <f t="shared" ca="1" si="76"/>
        <v xml:space="preserve"> </v>
      </c>
      <c r="S126" s="174"/>
      <c r="T126" s="174"/>
      <c r="U126" s="174"/>
      <c r="V126" s="195">
        <f t="shared" si="69"/>
        <v>0</v>
      </c>
      <c r="W126" s="189" t="str">
        <f t="shared" ca="1" si="72"/>
        <v>Vencido hace 44714 Dias</v>
      </c>
      <c r="X126" s="189">
        <f t="shared" ca="1" si="70"/>
        <v>-44714</v>
      </c>
      <c r="Y126" s="196">
        <f t="shared" ca="1" si="71"/>
        <v>44714</v>
      </c>
      <c r="Z126" s="202">
        <f t="shared" si="68"/>
        <v>60</v>
      </c>
      <c r="AA126" s="209">
        <f t="shared" ca="1" si="61"/>
        <v>-44654</v>
      </c>
      <c r="AB126" s="209" t="str">
        <f t="shared" ca="1" si="62"/>
        <v>Vencido hace 44654 Dias</v>
      </c>
      <c r="AC126" s="170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</row>
    <row r="127" spans="1:42" hidden="1">
      <c r="A127" s="176"/>
      <c r="B127" s="291"/>
      <c r="C127" s="176"/>
      <c r="D127" s="176"/>
      <c r="E127" s="176"/>
      <c r="F127" s="176"/>
      <c r="G127" s="177"/>
      <c r="H127" s="198">
        <f ca="1">SUMIF('R-10'!C$9:C815,A127,'R-10'!H$9:H759)</f>
        <v>0</v>
      </c>
      <c r="I127" s="199">
        <f t="shared" ca="1" si="74"/>
        <v>0</v>
      </c>
      <c r="J127" s="172"/>
      <c r="K127" s="172"/>
      <c r="L127" s="198">
        <f t="shared" si="59"/>
        <v>0</v>
      </c>
      <c r="M127" s="200" t="str">
        <f t="shared" ca="1" si="73"/>
        <v>REVISAR</v>
      </c>
      <c r="N127" s="193">
        <f>COUNTIF('R-10'!C$9:C770,A127)</f>
        <v>0</v>
      </c>
      <c r="O127" s="173"/>
      <c r="P127" s="179"/>
      <c r="Q127" s="215" t="str">
        <f t="shared" ca="1" si="75"/>
        <v xml:space="preserve"> </v>
      </c>
      <c r="R127" s="214" t="str">
        <f t="shared" ca="1" si="76"/>
        <v xml:space="preserve"> </v>
      </c>
      <c r="S127" s="180"/>
      <c r="T127" s="180"/>
      <c r="U127" s="180"/>
      <c r="V127" s="203">
        <f t="shared" si="69"/>
        <v>0</v>
      </c>
      <c r="W127" s="189" t="str">
        <f t="shared" ca="1" si="72"/>
        <v>Vencido hace 44714 Dias</v>
      </c>
      <c r="X127" s="197">
        <f t="shared" ca="1" si="70"/>
        <v>-44714</v>
      </c>
      <c r="Y127" s="204">
        <f t="shared" ca="1" si="71"/>
        <v>44714</v>
      </c>
      <c r="Z127" s="202">
        <f t="shared" si="68"/>
        <v>60</v>
      </c>
      <c r="AA127" s="209">
        <f t="shared" ca="1" si="61"/>
        <v>-44654</v>
      </c>
      <c r="AB127" s="209" t="str">
        <f t="shared" ca="1" si="62"/>
        <v>Vencido hace 44654 Dias</v>
      </c>
      <c r="AC127" s="160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</row>
    <row r="128" spans="1:42" hidden="1">
      <c r="A128" s="169"/>
      <c r="B128" s="290"/>
      <c r="C128" s="169"/>
      <c r="D128" s="169"/>
      <c r="E128" s="169"/>
      <c r="F128" s="169"/>
      <c r="G128" s="171"/>
      <c r="H128" s="198">
        <f ca="1">SUMIF('R-10'!C$9:C816,A128,'R-10'!H$9:H760)</f>
        <v>0</v>
      </c>
      <c r="I128" s="191">
        <f t="shared" ca="1" si="74"/>
        <v>0</v>
      </c>
      <c r="J128" s="178"/>
      <c r="K128" s="178"/>
      <c r="L128" s="190">
        <f t="shared" si="59"/>
        <v>0</v>
      </c>
      <c r="M128" s="200" t="str">
        <f t="shared" ca="1" si="73"/>
        <v>REVISAR</v>
      </c>
      <c r="N128" s="201">
        <f>COUNTIF('R-10'!C$9:C771,A128)</f>
        <v>0</v>
      </c>
      <c r="O128" s="179"/>
      <c r="P128" s="173"/>
      <c r="Q128" s="216" t="str">
        <f t="shared" ca="1" si="75"/>
        <v xml:space="preserve"> </v>
      </c>
      <c r="R128" s="213" t="str">
        <f t="shared" ca="1" si="76"/>
        <v xml:space="preserve"> </v>
      </c>
      <c r="S128" s="174"/>
      <c r="T128" s="174"/>
      <c r="U128" s="174"/>
      <c r="V128" s="195">
        <f t="shared" si="69"/>
        <v>0</v>
      </c>
      <c r="W128" s="189" t="str">
        <f t="shared" ca="1" si="72"/>
        <v>Vencido hace 44714 Dias</v>
      </c>
      <c r="X128" s="189">
        <f t="shared" ca="1" si="70"/>
        <v>-44714</v>
      </c>
      <c r="Y128" s="196">
        <f t="shared" ca="1" si="71"/>
        <v>44714</v>
      </c>
      <c r="Z128" s="202">
        <f t="shared" si="68"/>
        <v>60</v>
      </c>
      <c r="AA128" s="209">
        <f t="shared" ca="1" si="61"/>
        <v>-44654</v>
      </c>
      <c r="AB128" s="209" t="str">
        <f t="shared" ca="1" si="62"/>
        <v>Vencido hace 44654 Dias</v>
      </c>
      <c r="AC128" s="170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</row>
    <row r="129" spans="1:42" hidden="1">
      <c r="A129" s="176"/>
      <c r="B129" s="291"/>
      <c r="C129" s="176"/>
      <c r="D129" s="176"/>
      <c r="E129" s="176"/>
      <c r="F129" s="176"/>
      <c r="G129" s="177"/>
      <c r="H129" s="198">
        <f ca="1">SUMIF('R-10'!C$9:C817,A129,'R-10'!H$9:H761)</f>
        <v>0</v>
      </c>
      <c r="I129" s="199">
        <f t="shared" ca="1" si="74"/>
        <v>0</v>
      </c>
      <c r="J129" s="172"/>
      <c r="K129" s="172"/>
      <c r="L129" s="198">
        <f t="shared" si="59"/>
        <v>0</v>
      </c>
      <c r="M129" s="200" t="str">
        <f t="shared" ca="1" si="73"/>
        <v>REVISAR</v>
      </c>
      <c r="N129" s="193">
        <f>COUNTIF('R-10'!C$9:C772,A129)</f>
        <v>0</v>
      </c>
      <c r="O129" s="173"/>
      <c r="P129" s="179"/>
      <c r="Q129" s="215" t="str">
        <f t="shared" ca="1" si="75"/>
        <v xml:space="preserve"> </v>
      </c>
      <c r="R129" s="214" t="str">
        <f t="shared" ca="1" si="76"/>
        <v xml:space="preserve"> </v>
      </c>
      <c r="S129" s="180"/>
      <c r="T129" s="180"/>
      <c r="U129" s="180"/>
      <c r="V129" s="203">
        <f t="shared" si="69"/>
        <v>0</v>
      </c>
      <c r="W129" s="189" t="str">
        <f t="shared" ca="1" si="72"/>
        <v>Vencido hace 44714 Dias</v>
      </c>
      <c r="X129" s="197">
        <f t="shared" ca="1" si="70"/>
        <v>-44714</v>
      </c>
      <c r="Y129" s="204">
        <f t="shared" ca="1" si="71"/>
        <v>44714</v>
      </c>
      <c r="Z129" s="202">
        <f t="shared" si="68"/>
        <v>60</v>
      </c>
      <c r="AA129" s="209">
        <f t="shared" ca="1" si="61"/>
        <v>-44654</v>
      </c>
      <c r="AB129" s="209" t="str">
        <f t="shared" ca="1" si="62"/>
        <v>Vencido hace 44654 Dias</v>
      </c>
      <c r="AC129" s="160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</row>
    <row r="130" spans="1:42" hidden="1">
      <c r="A130" s="169"/>
      <c r="B130" s="290"/>
      <c r="C130" s="169"/>
      <c r="D130" s="169"/>
      <c r="E130" s="169"/>
      <c r="F130" s="169"/>
      <c r="G130" s="171"/>
      <c r="H130" s="198">
        <f ca="1">SUMIF('R-10'!C$9:C818,A130,'R-10'!H$9:H762)</f>
        <v>0</v>
      </c>
      <c r="I130" s="191">
        <f t="shared" ca="1" si="74"/>
        <v>0</v>
      </c>
      <c r="J130" s="178"/>
      <c r="K130" s="178"/>
      <c r="L130" s="190">
        <f t="shared" si="59"/>
        <v>0</v>
      </c>
      <c r="M130" s="200" t="str">
        <f t="shared" ca="1" si="73"/>
        <v>REVISAR</v>
      </c>
      <c r="N130" s="201">
        <f>COUNTIF('R-10'!C$9:C773,A130)</f>
        <v>0</v>
      </c>
      <c r="O130" s="179"/>
      <c r="P130" s="173"/>
      <c r="Q130" s="216" t="str">
        <f t="shared" ca="1" si="75"/>
        <v xml:space="preserve"> </v>
      </c>
      <c r="R130" s="213" t="str">
        <f t="shared" ca="1" si="76"/>
        <v xml:space="preserve"> </v>
      </c>
      <c r="S130" s="174"/>
      <c r="T130" s="174"/>
      <c r="U130" s="174"/>
      <c r="V130" s="195">
        <f t="shared" si="69"/>
        <v>0</v>
      </c>
      <c r="W130" s="189" t="str">
        <f t="shared" ca="1" si="72"/>
        <v>Vencido hace 44714 Dias</v>
      </c>
      <c r="X130" s="189">
        <f t="shared" ca="1" si="70"/>
        <v>-44714</v>
      </c>
      <c r="Y130" s="196">
        <f t="shared" ca="1" si="71"/>
        <v>44714</v>
      </c>
      <c r="Z130" s="202">
        <f t="shared" si="68"/>
        <v>60</v>
      </c>
      <c r="AA130" s="209">
        <f t="shared" ca="1" si="61"/>
        <v>-44654</v>
      </c>
      <c r="AB130" s="209" t="str">
        <f t="shared" ca="1" si="62"/>
        <v>Vencido hace 44654 Dias</v>
      </c>
      <c r="AC130" s="170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</row>
    <row r="131" spans="1:42" hidden="1">
      <c r="A131" s="176"/>
      <c r="B131" s="291"/>
      <c r="C131" s="176"/>
      <c r="D131" s="176"/>
      <c r="E131" s="176"/>
      <c r="F131" s="176"/>
      <c r="G131" s="177"/>
      <c r="H131" s="198">
        <f ca="1">SUMIF('R-10'!C$9:C819,A131,'R-10'!H$9:H763)</f>
        <v>0</v>
      </c>
      <c r="I131" s="199">
        <f t="shared" ca="1" si="74"/>
        <v>0</v>
      </c>
      <c r="J131" s="172"/>
      <c r="K131" s="172"/>
      <c r="L131" s="198">
        <f t="shared" si="59"/>
        <v>0</v>
      </c>
      <c r="M131" s="200" t="str">
        <f t="shared" ca="1" si="73"/>
        <v>REVISAR</v>
      </c>
      <c r="N131" s="193">
        <f>COUNTIF('R-10'!C$9:C774,A131)</f>
        <v>0</v>
      </c>
      <c r="O131" s="173"/>
      <c r="P131" s="179"/>
      <c r="Q131" s="215" t="str">
        <f t="shared" ca="1" si="75"/>
        <v xml:space="preserve"> </v>
      </c>
      <c r="R131" s="214" t="str">
        <f t="shared" ca="1" si="76"/>
        <v xml:space="preserve"> </v>
      </c>
      <c r="S131" s="180"/>
      <c r="T131" s="180"/>
      <c r="U131" s="180"/>
      <c r="V131" s="203">
        <f t="shared" si="69"/>
        <v>0</v>
      </c>
      <c r="W131" s="189" t="str">
        <f t="shared" ca="1" si="72"/>
        <v>Vencido hace 44714 Dias</v>
      </c>
      <c r="X131" s="197">
        <f t="shared" ca="1" si="70"/>
        <v>-44714</v>
      </c>
      <c r="Y131" s="204">
        <f t="shared" ca="1" si="71"/>
        <v>44714</v>
      </c>
      <c r="Z131" s="202">
        <f t="shared" si="68"/>
        <v>60</v>
      </c>
      <c r="AA131" s="209">
        <f t="shared" ca="1" si="61"/>
        <v>-44654</v>
      </c>
      <c r="AB131" s="209" t="str">
        <f t="shared" ca="1" si="62"/>
        <v>Vencido hace 44654 Dias</v>
      </c>
      <c r="AC131" s="160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</row>
    <row r="132" spans="1:42" hidden="1">
      <c r="A132" s="169"/>
      <c r="B132" s="290"/>
      <c r="C132" s="169"/>
      <c r="D132" s="169"/>
      <c r="E132" s="169"/>
      <c r="F132" s="169"/>
      <c r="G132" s="171"/>
      <c r="H132" s="198">
        <f ca="1">SUMIF('R-10'!C$9:C820,A132,'R-10'!H$9:H764)</f>
        <v>0</v>
      </c>
      <c r="I132" s="191">
        <f t="shared" ca="1" si="74"/>
        <v>0</v>
      </c>
      <c r="J132" s="178"/>
      <c r="K132" s="178"/>
      <c r="L132" s="190">
        <f t="shared" si="59"/>
        <v>0</v>
      </c>
      <c r="M132" s="200" t="str">
        <f t="shared" ca="1" si="73"/>
        <v>REVISAR</v>
      </c>
      <c r="N132" s="201">
        <f>COUNTIF('R-10'!C$9:C775,A132)</f>
        <v>0</v>
      </c>
      <c r="O132" s="179"/>
      <c r="P132" s="173"/>
      <c r="Q132" s="216" t="str">
        <f t="shared" ca="1" si="75"/>
        <v xml:space="preserve"> </v>
      </c>
      <c r="R132" s="213" t="str">
        <f t="shared" ca="1" si="76"/>
        <v xml:space="preserve"> </v>
      </c>
      <c r="S132" s="174"/>
      <c r="T132" s="174"/>
      <c r="U132" s="174"/>
      <c r="V132" s="195">
        <f t="shared" si="69"/>
        <v>0</v>
      </c>
      <c r="W132" s="189" t="str">
        <f t="shared" ca="1" si="72"/>
        <v>Vencido hace 44714 Dias</v>
      </c>
      <c r="X132" s="189">
        <f t="shared" ca="1" si="70"/>
        <v>-44714</v>
      </c>
      <c r="Y132" s="196">
        <f t="shared" ca="1" si="71"/>
        <v>44714</v>
      </c>
      <c r="Z132" s="202">
        <f t="shared" si="68"/>
        <v>60</v>
      </c>
      <c r="AA132" s="209">
        <f t="shared" ca="1" si="61"/>
        <v>-44654</v>
      </c>
      <c r="AB132" s="209" t="str">
        <f t="shared" ca="1" si="62"/>
        <v>Vencido hace 44654 Dias</v>
      </c>
      <c r="AC132" s="170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</row>
    <row r="133" spans="1:42" hidden="1">
      <c r="A133" s="176"/>
      <c r="B133" s="291"/>
      <c r="C133" s="176"/>
      <c r="D133" s="176"/>
      <c r="E133" s="176"/>
      <c r="F133" s="176"/>
      <c r="G133" s="177"/>
      <c r="H133" s="198">
        <f ca="1">SUMIF('R-10'!C$9:C821,A133,'R-10'!H$9:H765)</f>
        <v>0</v>
      </c>
      <c r="I133" s="199">
        <f t="shared" ca="1" si="74"/>
        <v>0</v>
      </c>
      <c r="J133" s="172"/>
      <c r="K133" s="172"/>
      <c r="L133" s="198">
        <f t="shared" si="59"/>
        <v>0</v>
      </c>
      <c r="M133" s="200" t="str">
        <f t="shared" ca="1" si="73"/>
        <v>REVISAR</v>
      </c>
      <c r="N133" s="193">
        <f>COUNTIF('R-10'!C$9:C776,A133)</f>
        <v>0</v>
      </c>
      <c r="O133" s="173"/>
      <c r="P133" s="179"/>
      <c r="Q133" s="215" t="str">
        <f t="shared" ca="1" si="75"/>
        <v xml:space="preserve"> </v>
      </c>
      <c r="R133" s="214" t="str">
        <f t="shared" ca="1" si="76"/>
        <v xml:space="preserve"> </v>
      </c>
      <c r="S133" s="180"/>
      <c r="T133" s="180"/>
      <c r="U133" s="180"/>
      <c r="V133" s="203">
        <f t="shared" si="69"/>
        <v>0</v>
      </c>
      <c r="W133" s="189" t="str">
        <f t="shared" ca="1" si="72"/>
        <v>Vencido hace 44714 Dias</v>
      </c>
      <c r="X133" s="197">
        <f t="shared" ca="1" si="70"/>
        <v>-44714</v>
      </c>
      <c r="Y133" s="204">
        <f t="shared" ca="1" si="71"/>
        <v>44714</v>
      </c>
      <c r="Z133" s="202">
        <f t="shared" si="68"/>
        <v>60</v>
      </c>
      <c r="AA133" s="209">
        <f t="shared" ca="1" si="61"/>
        <v>-44654</v>
      </c>
      <c r="AB133" s="209" t="str">
        <f t="shared" ca="1" si="62"/>
        <v>Vencido hace 44654 Dias</v>
      </c>
      <c r="AC133" s="160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1"/>
      <c r="AP133" s="181"/>
    </row>
    <row r="134" spans="1:42" hidden="1">
      <c r="A134" s="169"/>
      <c r="B134" s="290"/>
      <c r="C134" s="169"/>
      <c r="D134" s="169"/>
      <c r="E134" s="169"/>
      <c r="F134" s="169"/>
      <c r="G134" s="171"/>
      <c r="H134" s="198">
        <f ca="1">SUMIF('R-10'!C$9:C822,A134,'R-10'!H$9:H766)</f>
        <v>0</v>
      </c>
      <c r="I134" s="191">
        <f t="shared" ca="1" si="74"/>
        <v>0</v>
      </c>
      <c r="J134" s="178"/>
      <c r="K134" s="178"/>
      <c r="L134" s="190">
        <f t="shared" si="59"/>
        <v>0</v>
      </c>
      <c r="M134" s="200" t="str">
        <f t="shared" ca="1" si="73"/>
        <v>REVISAR</v>
      </c>
      <c r="N134" s="201">
        <f>COUNTIF('R-10'!C$9:C777,A134)</f>
        <v>0</v>
      </c>
      <c r="O134" s="179"/>
      <c r="P134" s="173"/>
      <c r="Q134" s="216" t="str">
        <f t="shared" ca="1" si="75"/>
        <v xml:space="preserve"> </v>
      </c>
      <c r="R134" s="213" t="str">
        <f t="shared" ca="1" si="76"/>
        <v xml:space="preserve"> </v>
      </c>
      <c r="S134" s="174"/>
      <c r="T134" s="174"/>
      <c r="U134" s="174"/>
      <c r="V134" s="195">
        <f t="shared" si="69"/>
        <v>0</v>
      </c>
      <c r="W134" s="189" t="str">
        <f t="shared" ca="1" si="72"/>
        <v>Vencido hace 44714 Dias</v>
      </c>
      <c r="X134" s="189">
        <f t="shared" ca="1" si="70"/>
        <v>-44714</v>
      </c>
      <c r="Y134" s="196">
        <f t="shared" ca="1" si="71"/>
        <v>44714</v>
      </c>
      <c r="Z134" s="202">
        <f t="shared" si="68"/>
        <v>60</v>
      </c>
      <c r="AA134" s="209">
        <f t="shared" ca="1" si="61"/>
        <v>-44654</v>
      </c>
      <c r="AB134" s="209" t="str">
        <f t="shared" ca="1" si="62"/>
        <v>Vencido hace 44654 Dias</v>
      </c>
      <c r="AC134" s="170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</row>
    <row r="135" spans="1:42" hidden="1">
      <c r="A135" s="176"/>
      <c r="B135" s="291"/>
      <c r="C135" s="176"/>
      <c r="D135" s="176"/>
      <c r="E135" s="176"/>
      <c r="F135" s="176"/>
      <c r="G135" s="177"/>
      <c r="H135" s="198">
        <f ca="1">SUMIF('R-10'!C$9:C823,A135,'R-10'!H$9:H767)</f>
        <v>0</v>
      </c>
      <c r="I135" s="199">
        <f t="shared" ca="1" si="74"/>
        <v>0</v>
      </c>
      <c r="J135" s="172"/>
      <c r="K135" s="172"/>
      <c r="L135" s="198">
        <f t="shared" si="59"/>
        <v>0</v>
      </c>
      <c r="M135" s="200" t="str">
        <f t="shared" ca="1" si="73"/>
        <v>REVISAR</v>
      </c>
      <c r="N135" s="193">
        <f>COUNTIF('R-10'!C$9:C778,A135)</f>
        <v>0</v>
      </c>
      <c r="O135" s="173"/>
      <c r="P135" s="179"/>
      <c r="Q135" s="215" t="str">
        <f t="shared" ca="1" si="75"/>
        <v xml:space="preserve"> </v>
      </c>
      <c r="R135" s="214" t="str">
        <f t="shared" ca="1" si="76"/>
        <v xml:space="preserve"> </v>
      </c>
      <c r="S135" s="180"/>
      <c r="T135" s="180"/>
      <c r="U135" s="180"/>
      <c r="V135" s="203">
        <f t="shared" si="69"/>
        <v>0</v>
      </c>
      <c r="W135" s="189" t="str">
        <f t="shared" ca="1" si="72"/>
        <v>Vencido hace 44714 Dias</v>
      </c>
      <c r="X135" s="197">
        <f t="shared" ca="1" si="70"/>
        <v>-44714</v>
      </c>
      <c r="Y135" s="204">
        <f t="shared" ca="1" si="71"/>
        <v>44714</v>
      </c>
      <c r="Z135" s="202">
        <f t="shared" si="68"/>
        <v>60</v>
      </c>
      <c r="AA135" s="209">
        <f t="shared" ca="1" si="61"/>
        <v>-44654</v>
      </c>
      <c r="AB135" s="209" t="str">
        <f t="shared" ca="1" si="62"/>
        <v>Vencido hace 44654 Dias</v>
      </c>
      <c r="AC135" s="160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</row>
    <row r="136" spans="1:42" hidden="1">
      <c r="A136" s="169"/>
      <c r="B136" s="290"/>
      <c r="C136" s="169"/>
      <c r="D136" s="169"/>
      <c r="E136" s="169"/>
      <c r="F136" s="169"/>
      <c r="G136" s="171"/>
      <c r="H136" s="198">
        <f ca="1">SUMIF('R-10'!C$9:C824,A136,'R-10'!H$9:H768)</f>
        <v>0</v>
      </c>
      <c r="I136" s="191">
        <f t="shared" ca="1" si="74"/>
        <v>0</v>
      </c>
      <c r="J136" s="178"/>
      <c r="K136" s="178"/>
      <c r="L136" s="190">
        <f t="shared" si="59"/>
        <v>0</v>
      </c>
      <c r="M136" s="200" t="str">
        <f t="shared" ca="1" si="73"/>
        <v>REVISAR</v>
      </c>
      <c r="N136" s="201">
        <f>COUNTIF('R-10'!C$9:C779,A136)</f>
        <v>0</v>
      </c>
      <c r="O136" s="179"/>
      <c r="P136" s="173"/>
      <c r="Q136" s="216" t="str">
        <f t="shared" ca="1" si="75"/>
        <v xml:space="preserve"> </v>
      </c>
      <c r="R136" s="213" t="str">
        <f t="shared" ca="1" si="76"/>
        <v xml:space="preserve"> </v>
      </c>
      <c r="S136" s="174"/>
      <c r="T136" s="174"/>
      <c r="U136" s="174"/>
      <c r="V136" s="195">
        <f t="shared" si="69"/>
        <v>0</v>
      </c>
      <c r="W136" s="189" t="str">
        <f t="shared" ca="1" si="72"/>
        <v>Vencido hace 44714 Dias</v>
      </c>
      <c r="X136" s="189">
        <f t="shared" ca="1" si="70"/>
        <v>-44714</v>
      </c>
      <c r="Y136" s="196">
        <f t="shared" ca="1" si="71"/>
        <v>44714</v>
      </c>
      <c r="Z136" s="202">
        <f t="shared" si="68"/>
        <v>60</v>
      </c>
      <c r="AA136" s="209">
        <f t="shared" ca="1" si="61"/>
        <v>-44654</v>
      </c>
      <c r="AB136" s="209" t="str">
        <f t="shared" ca="1" si="62"/>
        <v>Vencido hace 44654 Dias</v>
      </c>
      <c r="AC136" s="170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</row>
    <row r="137" spans="1:42" hidden="1">
      <c r="A137" s="176"/>
      <c r="B137" s="291"/>
      <c r="C137" s="176"/>
      <c r="D137" s="176"/>
      <c r="E137" s="176"/>
      <c r="F137" s="176"/>
      <c r="G137" s="177"/>
      <c r="H137" s="198">
        <f ca="1">SUMIF('R-10'!C$9:C825,A137,'R-10'!H$9:H769)</f>
        <v>0</v>
      </c>
      <c r="I137" s="199">
        <f t="shared" ca="1" si="74"/>
        <v>0</v>
      </c>
      <c r="J137" s="172"/>
      <c r="K137" s="172"/>
      <c r="L137" s="198">
        <f t="shared" ref="L137:L156" si="77">+J137+K137</f>
        <v>0</v>
      </c>
      <c r="M137" s="200" t="str">
        <f t="shared" ca="1" si="73"/>
        <v>REVISAR</v>
      </c>
      <c r="N137" s="193">
        <f>COUNTIF('R-10'!C$9:C780,A137)</f>
        <v>0</v>
      </c>
      <c r="O137" s="173"/>
      <c r="P137" s="179"/>
      <c r="Q137" s="215" t="str">
        <f t="shared" ca="1" si="75"/>
        <v xml:space="preserve"> </v>
      </c>
      <c r="R137" s="214" t="str">
        <f t="shared" ca="1" si="76"/>
        <v xml:space="preserve"> </v>
      </c>
      <c r="S137" s="180"/>
      <c r="T137" s="180"/>
      <c r="U137" s="180"/>
      <c r="V137" s="203">
        <f t="shared" si="69"/>
        <v>0</v>
      </c>
      <c r="W137" s="189" t="str">
        <f t="shared" ca="1" si="72"/>
        <v>Vencido hace 44714 Dias</v>
      </c>
      <c r="X137" s="197">
        <f t="shared" ca="1" si="70"/>
        <v>-44714</v>
      </c>
      <c r="Y137" s="204">
        <f t="shared" ca="1" si="71"/>
        <v>44714</v>
      </c>
      <c r="Z137" s="202">
        <f t="shared" si="68"/>
        <v>60</v>
      </c>
      <c r="AA137" s="209">
        <f t="shared" ca="1" si="61"/>
        <v>-44654</v>
      </c>
      <c r="AB137" s="209" t="str">
        <f t="shared" ca="1" si="62"/>
        <v>Vencido hace 44654 Dias</v>
      </c>
      <c r="AC137" s="160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</row>
    <row r="138" spans="1:42" hidden="1">
      <c r="A138" s="169"/>
      <c r="B138" s="290"/>
      <c r="C138" s="169"/>
      <c r="D138" s="169"/>
      <c r="E138" s="169"/>
      <c r="F138" s="169"/>
      <c r="G138" s="171"/>
      <c r="H138" s="198">
        <f ca="1">SUMIF('R-10'!C$9:C826,A138,'R-10'!H$9:H770)</f>
        <v>0</v>
      </c>
      <c r="I138" s="191">
        <f t="shared" ca="1" si="74"/>
        <v>0</v>
      </c>
      <c r="J138" s="178"/>
      <c r="K138" s="178"/>
      <c r="L138" s="190">
        <f t="shared" si="77"/>
        <v>0</v>
      </c>
      <c r="M138" s="200" t="str">
        <f t="shared" ca="1" si="73"/>
        <v>REVISAR</v>
      </c>
      <c r="N138" s="201">
        <f>COUNTIF('R-10'!C$9:C781,A138)</f>
        <v>0</v>
      </c>
      <c r="O138" s="179"/>
      <c r="P138" s="173"/>
      <c r="Q138" s="216" t="str">
        <f t="shared" ca="1" si="75"/>
        <v xml:space="preserve"> </v>
      </c>
      <c r="R138" s="213" t="str">
        <f t="shared" ca="1" si="76"/>
        <v xml:space="preserve"> </v>
      </c>
      <c r="S138" s="174"/>
      <c r="T138" s="174"/>
      <c r="U138" s="174"/>
      <c r="V138" s="195">
        <f t="shared" si="69"/>
        <v>0</v>
      </c>
      <c r="W138" s="189" t="str">
        <f t="shared" ca="1" si="72"/>
        <v>Vencido hace 44714 Dias</v>
      </c>
      <c r="X138" s="189">
        <f t="shared" ca="1" si="70"/>
        <v>-44714</v>
      </c>
      <c r="Y138" s="196">
        <f t="shared" ca="1" si="71"/>
        <v>44714</v>
      </c>
      <c r="Z138" s="202">
        <f t="shared" si="68"/>
        <v>60</v>
      </c>
      <c r="AA138" s="209">
        <f t="shared" ca="1" si="61"/>
        <v>-44654</v>
      </c>
      <c r="AB138" s="209" t="str">
        <f t="shared" ca="1" si="62"/>
        <v>Vencido hace 44654 Dias</v>
      </c>
      <c r="AC138" s="170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</row>
    <row r="139" spans="1:42" hidden="1">
      <c r="A139" s="176"/>
      <c r="B139" s="291"/>
      <c r="C139" s="176"/>
      <c r="D139" s="176"/>
      <c r="E139" s="176"/>
      <c r="F139" s="176"/>
      <c r="G139" s="177"/>
      <c r="H139" s="198">
        <f ca="1">SUMIF('R-10'!C$9:C827,A139,'R-10'!H$9:H771)</f>
        <v>0</v>
      </c>
      <c r="I139" s="199">
        <f t="shared" ca="1" si="74"/>
        <v>0</v>
      </c>
      <c r="J139" s="172"/>
      <c r="K139" s="172"/>
      <c r="L139" s="198">
        <f t="shared" si="77"/>
        <v>0</v>
      </c>
      <c r="M139" s="200" t="str">
        <f t="shared" ca="1" si="73"/>
        <v>REVISAR</v>
      </c>
      <c r="N139" s="193">
        <f>COUNTIF('R-10'!C$9:C782,A139)</f>
        <v>0</v>
      </c>
      <c r="O139" s="173"/>
      <c r="P139" s="179"/>
      <c r="Q139" s="215" t="str">
        <f t="shared" ca="1" si="75"/>
        <v xml:space="preserve"> </v>
      </c>
      <c r="R139" s="214" t="str">
        <f t="shared" ca="1" si="76"/>
        <v xml:space="preserve"> </v>
      </c>
      <c r="S139" s="180"/>
      <c r="T139" s="180"/>
      <c r="U139" s="180"/>
      <c r="V139" s="203">
        <f t="shared" si="69"/>
        <v>0</v>
      </c>
      <c r="W139" s="189" t="str">
        <f t="shared" ca="1" si="72"/>
        <v>Vencido hace 44714 Dias</v>
      </c>
      <c r="X139" s="197">
        <f t="shared" ca="1" si="70"/>
        <v>-44714</v>
      </c>
      <c r="Y139" s="204">
        <f t="shared" ca="1" si="71"/>
        <v>44714</v>
      </c>
      <c r="Z139" s="202">
        <f t="shared" si="68"/>
        <v>60</v>
      </c>
      <c r="AA139" s="209">
        <f t="shared" ca="1" si="61"/>
        <v>-44654</v>
      </c>
      <c r="AB139" s="209" t="str">
        <f t="shared" ca="1" si="62"/>
        <v>Vencido hace 44654 Dias</v>
      </c>
      <c r="AC139" s="160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</row>
    <row r="140" spans="1:42" hidden="1">
      <c r="A140" s="169"/>
      <c r="B140" s="290"/>
      <c r="C140" s="169"/>
      <c r="D140" s="169"/>
      <c r="E140" s="169"/>
      <c r="F140" s="169"/>
      <c r="G140" s="171"/>
      <c r="H140" s="198">
        <f ca="1">SUMIF('R-10'!C$9:C828,A140,'R-10'!H$9:H772)</f>
        <v>0</v>
      </c>
      <c r="I140" s="191">
        <f t="shared" ca="1" si="74"/>
        <v>0</v>
      </c>
      <c r="J140" s="178"/>
      <c r="K140" s="178"/>
      <c r="L140" s="190">
        <f t="shared" si="77"/>
        <v>0</v>
      </c>
      <c r="M140" s="200" t="str">
        <f t="shared" ca="1" si="73"/>
        <v>REVISAR</v>
      </c>
      <c r="N140" s="201">
        <f>COUNTIF('R-10'!C$9:C783,A140)</f>
        <v>0</v>
      </c>
      <c r="O140" s="179"/>
      <c r="P140" s="173"/>
      <c r="Q140" s="216" t="str">
        <f t="shared" ca="1" si="75"/>
        <v xml:space="preserve"> </v>
      </c>
      <c r="R140" s="213" t="str">
        <f t="shared" ca="1" si="76"/>
        <v xml:space="preserve"> </v>
      </c>
      <c r="S140" s="174"/>
      <c r="T140" s="174"/>
      <c r="U140" s="174"/>
      <c r="V140" s="195">
        <f t="shared" si="69"/>
        <v>0</v>
      </c>
      <c r="W140" s="189" t="str">
        <f t="shared" ca="1" si="72"/>
        <v>Vencido hace 44714 Dias</v>
      </c>
      <c r="X140" s="189">
        <f t="shared" ca="1" si="70"/>
        <v>-44714</v>
      </c>
      <c r="Y140" s="196">
        <f t="shared" ca="1" si="71"/>
        <v>44714</v>
      </c>
      <c r="Z140" s="202">
        <f t="shared" si="68"/>
        <v>60</v>
      </c>
      <c r="AA140" s="209">
        <f t="shared" ca="1" si="61"/>
        <v>-44654</v>
      </c>
      <c r="AB140" s="209" t="str">
        <f t="shared" ca="1" si="62"/>
        <v>Vencido hace 44654 Dias</v>
      </c>
      <c r="AC140" s="170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</row>
    <row r="141" spans="1:42" hidden="1">
      <c r="A141" s="176"/>
      <c r="B141" s="291"/>
      <c r="C141" s="176"/>
      <c r="D141" s="176"/>
      <c r="E141" s="176"/>
      <c r="F141" s="176"/>
      <c r="G141" s="177"/>
      <c r="H141" s="198">
        <f ca="1">SUMIF('R-10'!C$9:C829,A141,'R-10'!H$9:H773)</f>
        <v>0</v>
      </c>
      <c r="I141" s="199">
        <f t="shared" ca="1" si="74"/>
        <v>0</v>
      </c>
      <c r="J141" s="172"/>
      <c r="K141" s="172"/>
      <c r="L141" s="198">
        <f t="shared" si="77"/>
        <v>0</v>
      </c>
      <c r="M141" s="200" t="str">
        <f t="shared" ca="1" si="73"/>
        <v>REVISAR</v>
      </c>
      <c r="N141" s="193">
        <f>COUNTIF('R-10'!C$9:C784,A141)</f>
        <v>0</v>
      </c>
      <c r="O141" s="173"/>
      <c r="P141" s="179"/>
      <c r="Q141" s="215" t="str">
        <f t="shared" ca="1" si="75"/>
        <v xml:space="preserve"> </v>
      </c>
      <c r="R141" s="214" t="str">
        <f t="shared" ca="1" si="76"/>
        <v xml:space="preserve"> </v>
      </c>
      <c r="S141" s="180"/>
      <c r="T141" s="180"/>
      <c r="U141" s="180"/>
      <c r="V141" s="203">
        <f t="shared" si="69"/>
        <v>0</v>
      </c>
      <c r="W141" s="189" t="str">
        <f t="shared" ca="1" si="72"/>
        <v>Vencido hace 44714 Dias</v>
      </c>
      <c r="X141" s="197">
        <f t="shared" ca="1" si="70"/>
        <v>-44714</v>
      </c>
      <c r="Y141" s="204">
        <f t="shared" ca="1" si="71"/>
        <v>44714</v>
      </c>
      <c r="Z141" s="202">
        <f t="shared" si="68"/>
        <v>60</v>
      </c>
      <c r="AA141" s="209">
        <f t="shared" ca="1" si="61"/>
        <v>-44654</v>
      </c>
      <c r="AB141" s="209" t="str">
        <f t="shared" ca="1" si="62"/>
        <v>Vencido hace 44654 Dias</v>
      </c>
      <c r="AC141" s="160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</row>
    <row r="142" spans="1:42" hidden="1">
      <c r="A142" s="169"/>
      <c r="B142" s="290"/>
      <c r="C142" s="169"/>
      <c r="D142" s="169"/>
      <c r="E142" s="169"/>
      <c r="F142" s="169"/>
      <c r="G142" s="171"/>
      <c r="H142" s="198">
        <f ca="1">SUMIF('R-10'!C$9:C830,A142,'R-10'!H$9:H774)</f>
        <v>0</v>
      </c>
      <c r="I142" s="191">
        <f t="shared" ca="1" si="74"/>
        <v>0</v>
      </c>
      <c r="J142" s="178"/>
      <c r="K142" s="178"/>
      <c r="L142" s="190">
        <f t="shared" si="77"/>
        <v>0</v>
      </c>
      <c r="M142" s="200" t="str">
        <f t="shared" ca="1" si="73"/>
        <v>REVISAR</v>
      </c>
      <c r="N142" s="201">
        <f>COUNTIF('R-10'!C$9:C785,A142)</f>
        <v>0</v>
      </c>
      <c r="O142" s="179"/>
      <c r="P142" s="173"/>
      <c r="Q142" s="216" t="str">
        <f t="shared" ca="1" si="75"/>
        <v xml:space="preserve"> </v>
      </c>
      <c r="R142" s="213" t="str">
        <f t="shared" ca="1" si="76"/>
        <v xml:space="preserve"> </v>
      </c>
      <c r="S142" s="174"/>
      <c r="T142" s="174"/>
      <c r="U142" s="174"/>
      <c r="V142" s="195">
        <f t="shared" si="69"/>
        <v>0</v>
      </c>
      <c r="W142" s="189" t="str">
        <f t="shared" ca="1" si="72"/>
        <v>Vencido hace 44714 Dias</v>
      </c>
      <c r="X142" s="189">
        <f t="shared" ca="1" si="70"/>
        <v>-44714</v>
      </c>
      <c r="Y142" s="196">
        <f t="shared" ca="1" si="71"/>
        <v>44714</v>
      </c>
      <c r="Z142" s="202">
        <f t="shared" si="68"/>
        <v>60</v>
      </c>
      <c r="AA142" s="209">
        <f t="shared" ca="1" si="61"/>
        <v>-44654</v>
      </c>
      <c r="AB142" s="209" t="str">
        <f t="shared" ca="1" si="62"/>
        <v>Vencido hace 44654 Dias</v>
      </c>
      <c r="AC142" s="170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</row>
    <row r="143" spans="1:42" hidden="1">
      <c r="A143" s="176"/>
      <c r="B143" s="291"/>
      <c r="C143" s="176"/>
      <c r="D143" s="176"/>
      <c r="E143" s="176"/>
      <c r="F143" s="176"/>
      <c r="G143" s="177"/>
      <c r="H143" s="198">
        <f ca="1">SUMIF('R-10'!C$9:C831,A143,'R-10'!H$9:H775)</f>
        <v>0</v>
      </c>
      <c r="I143" s="199">
        <f t="shared" ca="1" si="74"/>
        <v>0</v>
      </c>
      <c r="J143" s="172"/>
      <c r="K143" s="172"/>
      <c r="L143" s="198">
        <f t="shared" si="77"/>
        <v>0</v>
      </c>
      <c r="M143" s="200" t="str">
        <f t="shared" ca="1" si="73"/>
        <v>REVISAR</v>
      </c>
      <c r="N143" s="193">
        <f>COUNTIF('R-10'!C$9:C786,A143)</f>
        <v>0</v>
      </c>
      <c r="O143" s="173"/>
      <c r="P143" s="179"/>
      <c r="Q143" s="215" t="str">
        <f t="shared" ca="1" si="75"/>
        <v xml:space="preserve"> </v>
      </c>
      <c r="R143" s="214" t="str">
        <f t="shared" ca="1" si="76"/>
        <v xml:space="preserve"> </v>
      </c>
      <c r="S143" s="180"/>
      <c r="T143" s="180"/>
      <c r="U143" s="180"/>
      <c r="V143" s="203">
        <f t="shared" si="69"/>
        <v>0</v>
      </c>
      <c r="W143" s="189" t="str">
        <f t="shared" ca="1" si="72"/>
        <v>Vencido hace 44714 Dias</v>
      </c>
      <c r="X143" s="197">
        <f t="shared" ca="1" si="70"/>
        <v>-44714</v>
      </c>
      <c r="Y143" s="204">
        <f t="shared" ca="1" si="71"/>
        <v>44714</v>
      </c>
      <c r="Z143" s="202">
        <f t="shared" si="68"/>
        <v>60</v>
      </c>
      <c r="AA143" s="209">
        <f t="shared" ca="1" si="61"/>
        <v>-44654</v>
      </c>
      <c r="AB143" s="209" t="str">
        <f t="shared" ca="1" si="62"/>
        <v>Vencido hace 44654 Dias</v>
      </c>
      <c r="AC143" s="160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</row>
    <row r="144" spans="1:42" hidden="1">
      <c r="A144" s="169"/>
      <c r="B144" s="290"/>
      <c r="C144" s="169"/>
      <c r="D144" s="169"/>
      <c r="E144" s="169"/>
      <c r="F144" s="169"/>
      <c r="G144" s="171"/>
      <c r="H144" s="198">
        <f ca="1">SUMIF('R-10'!C$9:C832,A144,'R-10'!H$9:H776)</f>
        <v>0</v>
      </c>
      <c r="I144" s="191">
        <f t="shared" ca="1" si="74"/>
        <v>0</v>
      </c>
      <c r="J144" s="178"/>
      <c r="K144" s="178"/>
      <c r="L144" s="190">
        <f t="shared" si="77"/>
        <v>0</v>
      </c>
      <c r="M144" s="200" t="str">
        <f t="shared" ca="1" si="73"/>
        <v>REVISAR</v>
      </c>
      <c r="N144" s="201">
        <f>COUNTIF('R-10'!C$9:C787,A144)</f>
        <v>0</v>
      </c>
      <c r="O144" s="179"/>
      <c r="P144" s="173"/>
      <c r="Q144" s="216" t="str">
        <f t="shared" ca="1" si="75"/>
        <v xml:space="preserve"> </v>
      </c>
      <c r="R144" s="213" t="str">
        <f t="shared" ca="1" si="76"/>
        <v xml:space="preserve"> </v>
      </c>
      <c r="S144" s="174"/>
      <c r="T144" s="174"/>
      <c r="U144" s="174"/>
      <c r="V144" s="195">
        <f t="shared" si="69"/>
        <v>0</v>
      </c>
      <c r="W144" s="189" t="str">
        <f t="shared" ca="1" si="72"/>
        <v>Vencido hace 44714 Dias</v>
      </c>
      <c r="X144" s="189">
        <f t="shared" ca="1" si="70"/>
        <v>-44714</v>
      </c>
      <c r="Y144" s="196">
        <f t="shared" ca="1" si="71"/>
        <v>44714</v>
      </c>
      <c r="Z144" s="202">
        <f t="shared" si="68"/>
        <v>60</v>
      </c>
      <c r="AA144" s="209">
        <f t="shared" ca="1" si="61"/>
        <v>-44654</v>
      </c>
      <c r="AB144" s="209" t="str">
        <f t="shared" ca="1" si="62"/>
        <v>Vencido hace 44654 Dias</v>
      </c>
      <c r="AC144" s="170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</row>
    <row r="145" spans="1:42" hidden="1">
      <c r="A145" s="176"/>
      <c r="B145" s="291"/>
      <c r="C145" s="176"/>
      <c r="D145" s="176"/>
      <c r="E145" s="176"/>
      <c r="F145" s="176"/>
      <c r="G145" s="177"/>
      <c r="H145" s="198">
        <f ca="1">SUMIF('R-10'!C$9:C833,A145,'R-10'!H$9:H777)</f>
        <v>0</v>
      </c>
      <c r="I145" s="199">
        <f t="shared" ca="1" si="74"/>
        <v>0</v>
      </c>
      <c r="J145" s="172"/>
      <c r="K145" s="172"/>
      <c r="L145" s="198">
        <f t="shared" si="77"/>
        <v>0</v>
      </c>
      <c r="M145" s="200" t="str">
        <f t="shared" ca="1" si="73"/>
        <v>REVISAR</v>
      </c>
      <c r="N145" s="193">
        <f>COUNTIF('R-10'!C$9:C788,A145)</f>
        <v>0</v>
      </c>
      <c r="O145" s="173"/>
      <c r="P145" s="179"/>
      <c r="Q145" s="215" t="str">
        <f t="shared" ca="1" si="75"/>
        <v xml:space="preserve"> </v>
      </c>
      <c r="R145" s="214" t="str">
        <f t="shared" ca="1" si="76"/>
        <v xml:space="preserve"> </v>
      </c>
      <c r="S145" s="180"/>
      <c r="T145" s="180"/>
      <c r="U145" s="180"/>
      <c r="V145" s="203">
        <f t="shared" si="69"/>
        <v>0</v>
      </c>
      <c r="W145" s="189" t="str">
        <f t="shared" ca="1" si="72"/>
        <v>Vencido hace 44714 Dias</v>
      </c>
      <c r="X145" s="197">
        <f t="shared" ca="1" si="70"/>
        <v>-44714</v>
      </c>
      <c r="Y145" s="204">
        <f t="shared" ca="1" si="71"/>
        <v>44714</v>
      </c>
      <c r="Z145" s="202">
        <f t="shared" si="68"/>
        <v>60</v>
      </c>
      <c r="AA145" s="209">
        <f t="shared" ref="AA145:AA156" ca="1" si="78">+Z145-TODAY()</f>
        <v>-44654</v>
      </c>
      <c r="AB145" s="209" t="str">
        <f t="shared" ref="AB145:AB156" ca="1" si="79">IF(AA145&lt;0,"Vencido hace "&amp;AA145*-1&amp;" Dias",IF(AA145=0,"Vence hoy",IF(AA145&lt;4,"Faltan "&amp;AA145&amp;" Dias","Faltan "&amp;AA145&amp;" Dias")))</f>
        <v>Vencido hace 44654 Dias</v>
      </c>
      <c r="AC145" s="160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</row>
    <row r="146" spans="1:42" hidden="1">
      <c r="A146" s="169"/>
      <c r="B146" s="290"/>
      <c r="C146" s="169"/>
      <c r="D146" s="169"/>
      <c r="E146" s="169"/>
      <c r="F146" s="169"/>
      <c r="G146" s="171"/>
      <c r="H146" s="198">
        <f ca="1">SUMIF('R-10'!C$9:C834,A146,'R-10'!H$9:H778)</f>
        <v>0</v>
      </c>
      <c r="I146" s="191">
        <f t="shared" ca="1" si="74"/>
        <v>0</v>
      </c>
      <c r="J146" s="178"/>
      <c r="K146" s="178"/>
      <c r="L146" s="190">
        <f t="shared" si="77"/>
        <v>0</v>
      </c>
      <c r="M146" s="200" t="str">
        <f t="shared" ref="M146:M156" ca="1" si="80">IFERROR(H146*1/L146, "REVISAR")</f>
        <v>REVISAR</v>
      </c>
      <c r="N146" s="201">
        <f>COUNTIF('R-10'!C$9:C789,A146)</f>
        <v>0</v>
      </c>
      <c r="O146" s="179"/>
      <c r="P146" s="173"/>
      <c r="Q146" s="216" t="str">
        <f t="shared" ca="1" si="75"/>
        <v xml:space="preserve"> </v>
      </c>
      <c r="R146" s="213" t="str">
        <f t="shared" ca="1" si="76"/>
        <v xml:space="preserve"> </v>
      </c>
      <c r="S146" s="174"/>
      <c r="T146" s="174"/>
      <c r="U146" s="174"/>
      <c r="V146" s="195">
        <f t="shared" si="69"/>
        <v>0</v>
      </c>
      <c r="W146" s="189" t="str">
        <f t="shared" ca="1" si="72"/>
        <v>Vencido hace 44714 Dias</v>
      </c>
      <c r="X146" s="189">
        <f t="shared" ca="1" si="70"/>
        <v>-44714</v>
      </c>
      <c r="Y146" s="196">
        <f t="shared" ca="1" si="71"/>
        <v>44714</v>
      </c>
      <c r="Z146" s="202">
        <f t="shared" si="68"/>
        <v>60</v>
      </c>
      <c r="AA146" s="209">
        <f t="shared" ca="1" si="78"/>
        <v>-44654</v>
      </c>
      <c r="AB146" s="209" t="str">
        <f t="shared" ca="1" si="79"/>
        <v>Vencido hace 44654 Dias</v>
      </c>
      <c r="AC146" s="170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</row>
    <row r="147" spans="1:42" hidden="1">
      <c r="A147" s="176"/>
      <c r="B147" s="291"/>
      <c r="C147" s="176"/>
      <c r="D147" s="176"/>
      <c r="E147" s="176"/>
      <c r="F147" s="176"/>
      <c r="G147" s="177"/>
      <c r="H147" s="198">
        <f ca="1">SUMIF('R-10'!C$9:C835,A147,'R-10'!H$9:H779)</f>
        <v>0</v>
      </c>
      <c r="I147" s="199">
        <f t="shared" ca="1" si="74"/>
        <v>0</v>
      </c>
      <c r="J147" s="172"/>
      <c r="K147" s="172"/>
      <c r="L147" s="190">
        <f t="shared" si="77"/>
        <v>0</v>
      </c>
      <c r="M147" s="200" t="str">
        <f t="shared" ca="1" si="80"/>
        <v>REVISAR</v>
      </c>
      <c r="N147" s="193">
        <f>COUNTIF('R-10'!C$9:C790,A147)</f>
        <v>0</v>
      </c>
      <c r="O147" s="173"/>
      <c r="P147" s="179"/>
      <c r="Q147" s="215" t="str">
        <f t="shared" ca="1" si="75"/>
        <v xml:space="preserve"> </v>
      </c>
      <c r="R147" s="214" t="str">
        <f t="shared" ca="1" si="76"/>
        <v xml:space="preserve"> </v>
      </c>
      <c r="S147" s="180"/>
      <c r="T147" s="180"/>
      <c r="U147" s="180"/>
      <c r="V147" s="203">
        <f t="shared" si="69"/>
        <v>0</v>
      </c>
      <c r="W147" s="189" t="str">
        <f t="shared" ca="1" si="72"/>
        <v>Vencido hace 44714 Dias</v>
      </c>
      <c r="X147" s="197">
        <f t="shared" ca="1" si="70"/>
        <v>-44714</v>
      </c>
      <c r="Y147" s="204">
        <f t="shared" ca="1" si="71"/>
        <v>44714</v>
      </c>
      <c r="Z147" s="202">
        <f t="shared" si="68"/>
        <v>60</v>
      </c>
      <c r="AA147" s="209">
        <f t="shared" ca="1" si="78"/>
        <v>-44654</v>
      </c>
      <c r="AB147" s="209" t="str">
        <f t="shared" ca="1" si="79"/>
        <v>Vencido hace 44654 Dias</v>
      </c>
      <c r="AC147" s="160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</row>
    <row r="148" spans="1:42" hidden="1">
      <c r="A148" s="169"/>
      <c r="B148" s="290"/>
      <c r="C148" s="169"/>
      <c r="D148" s="169"/>
      <c r="E148" s="169"/>
      <c r="F148" s="169"/>
      <c r="G148" s="171"/>
      <c r="H148" s="198">
        <f ca="1">SUMIF('R-10'!C$9:C836,A148,'R-10'!H$9:H780)</f>
        <v>0</v>
      </c>
      <c r="I148" s="191">
        <f t="shared" ref="I148:I156" ca="1" si="81">+L148-H148</f>
        <v>0</v>
      </c>
      <c r="J148" s="178"/>
      <c r="K148" s="178"/>
      <c r="L148" s="198">
        <f t="shared" si="77"/>
        <v>0</v>
      </c>
      <c r="M148" s="200" t="str">
        <f t="shared" ca="1" si="80"/>
        <v>REVISAR</v>
      </c>
      <c r="N148" s="201">
        <f>COUNTIF('R-10'!C$9:C791,A148)</f>
        <v>0</v>
      </c>
      <c r="O148" s="179"/>
      <c r="P148" s="173"/>
      <c r="Q148" s="216" t="str">
        <f t="shared" ref="Q148:Q156" ca="1" si="82">IFERROR(I148/L148*100," ")</f>
        <v xml:space="preserve"> </v>
      </c>
      <c r="R148" s="213" t="str">
        <f t="shared" ref="R148:R156" ca="1" si="83">IFERROR(H148/L148*100," ")</f>
        <v xml:space="preserve"> </v>
      </c>
      <c r="S148" s="174"/>
      <c r="T148" s="174"/>
      <c r="U148" s="174"/>
      <c r="V148" s="195">
        <f t="shared" si="69"/>
        <v>0</v>
      </c>
      <c r="W148" s="189" t="str">
        <f t="shared" ca="1" si="72"/>
        <v>Vencido hace 44714 Dias</v>
      </c>
      <c r="X148" s="189">
        <f t="shared" ca="1" si="70"/>
        <v>-44714</v>
      </c>
      <c r="Y148" s="196">
        <f t="shared" ca="1" si="71"/>
        <v>44714</v>
      </c>
      <c r="Z148" s="202">
        <f t="shared" si="68"/>
        <v>60</v>
      </c>
      <c r="AA148" s="209">
        <f t="shared" ca="1" si="78"/>
        <v>-44654</v>
      </c>
      <c r="AB148" s="209" t="str">
        <f t="shared" ca="1" si="79"/>
        <v>Vencido hace 44654 Dias</v>
      </c>
      <c r="AC148" s="170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</row>
    <row r="149" spans="1:42" hidden="1">
      <c r="A149" s="176"/>
      <c r="B149" s="291"/>
      <c r="C149" s="176"/>
      <c r="D149" s="176"/>
      <c r="E149" s="176"/>
      <c r="F149" s="176"/>
      <c r="G149" s="177"/>
      <c r="H149" s="198">
        <f ca="1">SUMIF('R-10'!C$9:C837,A149,'R-10'!H$9:H781)</f>
        <v>0</v>
      </c>
      <c r="I149" s="199">
        <f t="shared" ca="1" si="81"/>
        <v>0</v>
      </c>
      <c r="J149" s="172"/>
      <c r="K149" s="172"/>
      <c r="L149" s="190">
        <f t="shared" si="77"/>
        <v>0</v>
      </c>
      <c r="M149" s="200" t="str">
        <f t="shared" ca="1" si="80"/>
        <v>REVISAR</v>
      </c>
      <c r="N149" s="193">
        <f>COUNTIF('R-10'!C$9:C792,A149)</f>
        <v>0</v>
      </c>
      <c r="O149" s="173"/>
      <c r="P149" s="179"/>
      <c r="Q149" s="215" t="str">
        <f t="shared" ca="1" si="82"/>
        <v xml:space="preserve"> </v>
      </c>
      <c r="R149" s="214" t="str">
        <f t="shared" ca="1" si="83"/>
        <v xml:space="preserve"> </v>
      </c>
      <c r="S149" s="180"/>
      <c r="T149" s="180"/>
      <c r="U149" s="180"/>
      <c r="V149" s="203">
        <f t="shared" si="69"/>
        <v>0</v>
      </c>
      <c r="W149" s="189" t="str">
        <f t="shared" ca="1" si="72"/>
        <v>Vencido hace 44714 Dias</v>
      </c>
      <c r="X149" s="197">
        <f t="shared" ca="1" si="70"/>
        <v>-44714</v>
      </c>
      <c r="Y149" s="204">
        <f t="shared" ca="1" si="71"/>
        <v>44714</v>
      </c>
      <c r="Z149" s="202">
        <f t="shared" ref="Z149:Z156" si="84">U149+60</f>
        <v>60</v>
      </c>
      <c r="AA149" s="209">
        <f t="shared" ca="1" si="78"/>
        <v>-44654</v>
      </c>
      <c r="AB149" s="209" t="str">
        <f t="shared" ca="1" si="79"/>
        <v>Vencido hace 44654 Dias</v>
      </c>
      <c r="AC149" s="160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</row>
    <row r="150" spans="1:42" hidden="1">
      <c r="A150" s="169"/>
      <c r="B150" s="290"/>
      <c r="C150" s="169"/>
      <c r="D150" s="169"/>
      <c r="E150" s="169"/>
      <c r="F150" s="169"/>
      <c r="G150" s="171"/>
      <c r="H150" s="198">
        <f ca="1">SUMIF('R-10'!C$9:C838,A150,'R-10'!H$9:H782)</f>
        <v>0</v>
      </c>
      <c r="I150" s="191">
        <f t="shared" ca="1" si="81"/>
        <v>0</v>
      </c>
      <c r="J150" s="178"/>
      <c r="K150" s="178"/>
      <c r="L150" s="198">
        <f t="shared" si="77"/>
        <v>0</v>
      </c>
      <c r="M150" s="200" t="str">
        <f t="shared" ca="1" si="80"/>
        <v>REVISAR</v>
      </c>
      <c r="N150" s="201">
        <f>COUNTIF('R-10'!C$9:C793,A150)</f>
        <v>0</v>
      </c>
      <c r="O150" s="179"/>
      <c r="P150" s="173"/>
      <c r="Q150" s="216" t="str">
        <f t="shared" ca="1" si="82"/>
        <v xml:space="preserve"> </v>
      </c>
      <c r="R150" s="213" t="str">
        <f t="shared" ca="1" si="83"/>
        <v xml:space="preserve"> </v>
      </c>
      <c r="S150" s="174"/>
      <c r="T150" s="174"/>
      <c r="U150" s="174"/>
      <c r="V150" s="195">
        <f t="shared" si="69"/>
        <v>0</v>
      </c>
      <c r="W150" s="189" t="str">
        <f t="shared" ca="1" si="72"/>
        <v>Vencido hace 44714 Dias</v>
      </c>
      <c r="X150" s="189">
        <f t="shared" ca="1" si="70"/>
        <v>-44714</v>
      </c>
      <c r="Y150" s="196">
        <f t="shared" ca="1" si="71"/>
        <v>44714</v>
      </c>
      <c r="Z150" s="202">
        <f t="shared" si="84"/>
        <v>60</v>
      </c>
      <c r="AA150" s="209">
        <f t="shared" ca="1" si="78"/>
        <v>-44654</v>
      </c>
      <c r="AB150" s="209" t="str">
        <f t="shared" ca="1" si="79"/>
        <v>Vencido hace 44654 Dias</v>
      </c>
      <c r="AC150" s="170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</row>
    <row r="151" spans="1:42" hidden="1">
      <c r="A151" s="176"/>
      <c r="B151" s="291"/>
      <c r="C151" s="176"/>
      <c r="D151" s="176"/>
      <c r="E151" s="176"/>
      <c r="F151" s="176"/>
      <c r="G151" s="177"/>
      <c r="H151" s="198">
        <f ca="1">SUMIF('R-10'!C$9:C839,A151,'R-10'!H$9:H783)</f>
        <v>0</v>
      </c>
      <c r="I151" s="199">
        <f t="shared" ca="1" si="81"/>
        <v>0</v>
      </c>
      <c r="J151" s="172"/>
      <c r="K151" s="172"/>
      <c r="L151" s="190">
        <f t="shared" si="77"/>
        <v>0</v>
      </c>
      <c r="M151" s="200" t="str">
        <f t="shared" ca="1" si="80"/>
        <v>REVISAR</v>
      </c>
      <c r="N151" s="193">
        <f>COUNTIF('R-10'!C$9:C794,A151)</f>
        <v>0</v>
      </c>
      <c r="O151" s="173"/>
      <c r="P151" s="179"/>
      <c r="Q151" s="215" t="str">
        <f t="shared" ca="1" si="82"/>
        <v xml:space="preserve"> </v>
      </c>
      <c r="R151" s="214" t="str">
        <f t="shared" ca="1" si="83"/>
        <v xml:space="preserve"> </v>
      </c>
      <c r="S151" s="180"/>
      <c r="T151" s="180"/>
      <c r="U151" s="180"/>
      <c r="V151" s="203">
        <f t="shared" si="69"/>
        <v>0</v>
      </c>
      <c r="W151" s="189" t="str">
        <f t="shared" ca="1" si="72"/>
        <v>Vencido hace 44714 Dias</v>
      </c>
      <c r="X151" s="197">
        <f t="shared" ca="1" si="70"/>
        <v>-44714</v>
      </c>
      <c r="Y151" s="204">
        <f t="shared" ca="1" si="71"/>
        <v>44714</v>
      </c>
      <c r="Z151" s="202">
        <f t="shared" si="84"/>
        <v>60</v>
      </c>
      <c r="AA151" s="209">
        <f t="shared" ca="1" si="78"/>
        <v>-44654</v>
      </c>
      <c r="AB151" s="209" t="str">
        <f t="shared" ca="1" si="79"/>
        <v>Vencido hace 44654 Dias</v>
      </c>
      <c r="AC151" s="160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</row>
    <row r="152" spans="1:42" hidden="1">
      <c r="A152" s="169"/>
      <c r="B152" s="290"/>
      <c r="C152" s="169"/>
      <c r="D152" s="169"/>
      <c r="E152" s="169"/>
      <c r="F152" s="169"/>
      <c r="G152" s="171"/>
      <c r="H152" s="198">
        <f ca="1">SUMIF('R-10'!C$9:C840,A152,'R-10'!H$9:H784)</f>
        <v>0</v>
      </c>
      <c r="I152" s="191">
        <f t="shared" ca="1" si="81"/>
        <v>0</v>
      </c>
      <c r="J152" s="178"/>
      <c r="K152" s="178"/>
      <c r="L152" s="198">
        <f t="shared" si="77"/>
        <v>0</v>
      </c>
      <c r="M152" s="200" t="str">
        <f t="shared" ca="1" si="80"/>
        <v>REVISAR</v>
      </c>
      <c r="N152" s="201">
        <f>COUNTIF('R-10'!C$9:C795,A152)</f>
        <v>0</v>
      </c>
      <c r="O152" s="179"/>
      <c r="P152" s="173"/>
      <c r="Q152" s="216" t="str">
        <f t="shared" ca="1" si="82"/>
        <v xml:space="preserve"> </v>
      </c>
      <c r="R152" s="213" t="str">
        <f t="shared" ca="1" si="83"/>
        <v xml:space="preserve"> </v>
      </c>
      <c r="S152" s="174"/>
      <c r="T152" s="174"/>
      <c r="U152" s="174"/>
      <c r="V152" s="195">
        <f t="shared" si="69"/>
        <v>0</v>
      </c>
      <c r="W152" s="189" t="str">
        <f t="shared" ca="1" si="72"/>
        <v>Vencido hace 44714 Dias</v>
      </c>
      <c r="X152" s="189">
        <f t="shared" ca="1" si="70"/>
        <v>-44714</v>
      </c>
      <c r="Y152" s="196">
        <f t="shared" ca="1" si="71"/>
        <v>44714</v>
      </c>
      <c r="Z152" s="202">
        <f t="shared" si="84"/>
        <v>60</v>
      </c>
      <c r="AA152" s="209">
        <f t="shared" ca="1" si="78"/>
        <v>-44654</v>
      </c>
      <c r="AB152" s="209" t="str">
        <f t="shared" ca="1" si="79"/>
        <v>Vencido hace 44654 Dias</v>
      </c>
      <c r="AC152" s="170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</row>
    <row r="153" spans="1:42" hidden="1">
      <c r="A153" s="176"/>
      <c r="B153" s="291"/>
      <c r="C153" s="176"/>
      <c r="D153" s="176"/>
      <c r="E153" s="176"/>
      <c r="F153" s="176"/>
      <c r="G153" s="177"/>
      <c r="H153" s="198">
        <f ca="1">SUMIF('R-10'!C$9:C841,A153,'R-10'!H$9:H785)</f>
        <v>0</v>
      </c>
      <c r="I153" s="199">
        <f t="shared" ca="1" si="81"/>
        <v>0</v>
      </c>
      <c r="J153" s="172"/>
      <c r="K153" s="172"/>
      <c r="L153" s="190">
        <f t="shared" si="77"/>
        <v>0</v>
      </c>
      <c r="M153" s="200" t="str">
        <f t="shared" ca="1" si="80"/>
        <v>REVISAR</v>
      </c>
      <c r="N153" s="193">
        <f>COUNTIF('R-10'!C$9:C796,A153)</f>
        <v>0</v>
      </c>
      <c r="O153" s="173"/>
      <c r="P153" s="179"/>
      <c r="Q153" s="215" t="str">
        <f t="shared" ca="1" si="82"/>
        <v xml:space="preserve"> </v>
      </c>
      <c r="R153" s="214" t="str">
        <f t="shared" ca="1" si="83"/>
        <v xml:space="preserve"> </v>
      </c>
      <c r="S153" s="180"/>
      <c r="T153" s="180"/>
      <c r="U153" s="180"/>
      <c r="V153" s="203">
        <f t="shared" si="69"/>
        <v>0</v>
      </c>
      <c r="W153" s="189" t="str">
        <f t="shared" ca="1" si="72"/>
        <v>Vencido hace 44714 Dias</v>
      </c>
      <c r="X153" s="197">
        <f t="shared" ca="1" si="70"/>
        <v>-44714</v>
      </c>
      <c r="Y153" s="204">
        <f t="shared" ca="1" si="71"/>
        <v>44714</v>
      </c>
      <c r="Z153" s="202">
        <f t="shared" si="84"/>
        <v>60</v>
      </c>
      <c r="AA153" s="209">
        <f t="shared" ca="1" si="78"/>
        <v>-44654</v>
      </c>
      <c r="AB153" s="209" t="str">
        <f t="shared" ca="1" si="79"/>
        <v>Vencido hace 44654 Dias</v>
      </c>
      <c r="AC153" s="160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</row>
    <row r="154" spans="1:42" hidden="1">
      <c r="A154" s="169"/>
      <c r="B154" s="290"/>
      <c r="C154" s="169"/>
      <c r="D154" s="169"/>
      <c r="E154" s="169"/>
      <c r="F154" s="169"/>
      <c r="G154" s="171"/>
      <c r="H154" s="198">
        <f ca="1">SUMIF('R-10'!C$9:C842,A154,'R-10'!H$9:H786)</f>
        <v>0</v>
      </c>
      <c r="I154" s="191">
        <f t="shared" ca="1" si="81"/>
        <v>0</v>
      </c>
      <c r="J154" s="178"/>
      <c r="K154" s="178"/>
      <c r="L154" s="198">
        <f t="shared" si="77"/>
        <v>0</v>
      </c>
      <c r="M154" s="200" t="str">
        <f t="shared" ca="1" si="80"/>
        <v>REVISAR</v>
      </c>
      <c r="N154" s="201">
        <f>COUNTIF('R-10'!C$9:C797,A154)</f>
        <v>0</v>
      </c>
      <c r="O154" s="179"/>
      <c r="P154" s="173"/>
      <c r="Q154" s="216" t="str">
        <f t="shared" ca="1" si="82"/>
        <v xml:space="preserve"> </v>
      </c>
      <c r="R154" s="213" t="str">
        <f t="shared" ca="1" si="83"/>
        <v xml:space="preserve"> </v>
      </c>
      <c r="S154" s="174"/>
      <c r="T154" s="174"/>
      <c r="U154" s="174"/>
      <c r="V154" s="195">
        <f t="shared" si="69"/>
        <v>0</v>
      </c>
      <c r="W154" s="189" t="str">
        <f t="shared" ca="1" si="72"/>
        <v>Vencido hace 44714 Dias</v>
      </c>
      <c r="X154" s="189">
        <f t="shared" ca="1" si="70"/>
        <v>-44714</v>
      </c>
      <c r="Y154" s="196">
        <f t="shared" ca="1" si="71"/>
        <v>44714</v>
      </c>
      <c r="Z154" s="202">
        <f t="shared" si="84"/>
        <v>60</v>
      </c>
      <c r="AA154" s="209">
        <f t="shared" ca="1" si="78"/>
        <v>-44654</v>
      </c>
      <c r="AB154" s="209" t="str">
        <f t="shared" ca="1" si="79"/>
        <v>Vencido hace 44654 Dias</v>
      </c>
      <c r="AC154" s="170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</row>
    <row r="155" spans="1:42" hidden="1">
      <c r="A155" s="176"/>
      <c r="B155" s="291"/>
      <c r="C155" s="176"/>
      <c r="D155" s="176"/>
      <c r="E155" s="176"/>
      <c r="F155" s="176"/>
      <c r="G155" s="177"/>
      <c r="H155" s="198">
        <f ca="1">SUMIF('R-10'!C$9:C843,A155,'R-10'!H$9:H787)</f>
        <v>0</v>
      </c>
      <c r="I155" s="199">
        <f t="shared" ca="1" si="81"/>
        <v>0</v>
      </c>
      <c r="J155" s="172"/>
      <c r="K155" s="172"/>
      <c r="L155" s="190">
        <f t="shared" si="77"/>
        <v>0</v>
      </c>
      <c r="M155" s="200" t="str">
        <f t="shared" ca="1" si="80"/>
        <v>REVISAR</v>
      </c>
      <c r="N155" s="193">
        <f>COUNTIF('R-10'!C$9:C798,A155)</f>
        <v>0</v>
      </c>
      <c r="O155" s="173"/>
      <c r="P155" s="179"/>
      <c r="Q155" s="215" t="str">
        <f t="shared" ca="1" si="82"/>
        <v xml:space="preserve"> </v>
      </c>
      <c r="R155" s="214" t="str">
        <f t="shared" ca="1" si="83"/>
        <v xml:space="preserve"> </v>
      </c>
      <c r="S155" s="180"/>
      <c r="T155" s="180"/>
      <c r="U155" s="180"/>
      <c r="V155" s="203">
        <f t="shared" si="69"/>
        <v>0</v>
      </c>
      <c r="W155" s="189" t="str">
        <f t="shared" ca="1" si="72"/>
        <v>Vencido hace 44714 Dias</v>
      </c>
      <c r="X155" s="197">
        <f t="shared" ca="1" si="70"/>
        <v>-44714</v>
      </c>
      <c r="Y155" s="204">
        <f t="shared" ca="1" si="71"/>
        <v>44714</v>
      </c>
      <c r="Z155" s="202">
        <f t="shared" si="84"/>
        <v>60</v>
      </c>
      <c r="AA155" s="209">
        <f t="shared" ca="1" si="78"/>
        <v>-44654</v>
      </c>
      <c r="AB155" s="209" t="str">
        <f t="shared" ca="1" si="79"/>
        <v>Vencido hace 44654 Dias</v>
      </c>
      <c r="AC155" s="160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</row>
    <row r="156" spans="1:42" hidden="1">
      <c r="A156" s="184"/>
      <c r="B156" s="292"/>
      <c r="C156" s="184"/>
      <c r="D156" s="184"/>
      <c r="E156" s="184"/>
      <c r="F156" s="184"/>
      <c r="G156" s="187"/>
      <c r="H156" s="198">
        <f ca="1">SUMIF('R-10'!C$9:C844,A156,'R-10'!H$9:H788)</f>
        <v>0</v>
      </c>
      <c r="I156" s="206">
        <f t="shared" ca="1" si="81"/>
        <v>0</v>
      </c>
      <c r="J156" s="178"/>
      <c r="K156" s="178"/>
      <c r="L156" s="198">
        <f t="shared" si="77"/>
        <v>0</v>
      </c>
      <c r="M156" s="200" t="str">
        <f t="shared" ca="1" si="80"/>
        <v>REVISAR</v>
      </c>
      <c r="N156" s="201">
        <f>COUNTIF('R-10'!C$9:C799,A156)</f>
        <v>0</v>
      </c>
      <c r="O156" s="179"/>
      <c r="P156" s="186"/>
      <c r="Q156" s="216" t="str">
        <f t="shared" ca="1" si="82"/>
        <v xml:space="preserve"> </v>
      </c>
      <c r="R156" s="213" t="str">
        <f t="shared" ca="1" si="83"/>
        <v xml:space="preserve"> </v>
      </c>
      <c r="S156" s="188"/>
      <c r="T156" s="188"/>
      <c r="U156" s="188"/>
      <c r="V156" s="207">
        <f t="shared" si="69"/>
        <v>0</v>
      </c>
      <c r="W156" s="189" t="str">
        <f t="shared" ca="1" si="72"/>
        <v>Vencido hace 44714 Dias</v>
      </c>
      <c r="X156" s="205">
        <f t="shared" ca="1" si="70"/>
        <v>-44714</v>
      </c>
      <c r="Y156" s="208">
        <f t="shared" ca="1" si="71"/>
        <v>44714</v>
      </c>
      <c r="Z156" s="202">
        <f t="shared" si="84"/>
        <v>60</v>
      </c>
      <c r="AA156" s="209">
        <f t="shared" ca="1" si="78"/>
        <v>-44654</v>
      </c>
      <c r="AB156" s="209" t="str">
        <f t="shared" ca="1" si="79"/>
        <v>Vencido hace 44654 Dias</v>
      </c>
      <c r="AC156" s="18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</row>
    <row r="157" spans="1:42">
      <c r="I157" s="275"/>
      <c r="J157" s="172"/>
      <c r="K157" s="315"/>
    </row>
    <row r="158" spans="1:42">
      <c r="I158" s="275"/>
      <c r="J158" s="178"/>
      <c r="K158" s="316"/>
    </row>
    <row r="159" spans="1:42">
      <c r="I159" s="275"/>
      <c r="J159" s="172"/>
      <c r="K159" s="315"/>
      <c r="V159" s="326"/>
    </row>
    <row r="160" spans="1:42">
      <c r="I160" s="275"/>
      <c r="J160" s="178"/>
      <c r="K160" s="316"/>
      <c r="M160" s="275"/>
    </row>
    <row r="161" spans="9:13">
      <c r="I161" s="275"/>
      <c r="J161" s="172"/>
      <c r="K161" s="315"/>
      <c r="L161" s="295"/>
      <c r="M161" s="294"/>
    </row>
    <row r="162" spans="9:13" ht="21.75">
      <c r="I162" s="275"/>
      <c r="J162" s="178"/>
      <c r="K162" s="316"/>
      <c r="L162" s="318"/>
    </row>
    <row r="163" spans="9:13">
      <c r="I163" s="275"/>
      <c r="J163" s="172"/>
      <c r="K163" s="315"/>
      <c r="L163" s="295"/>
    </row>
    <row r="164" spans="9:13">
      <c r="I164" s="275"/>
      <c r="J164" s="178"/>
      <c r="K164" s="316"/>
      <c r="L164" s="289"/>
      <c r="M164" s="294"/>
    </row>
    <row r="165" spans="9:13">
      <c r="I165" s="275"/>
      <c r="J165" s="172"/>
      <c r="K165" s="315"/>
      <c r="L165" s="289"/>
    </row>
    <row r="166" spans="9:13">
      <c r="J166" s="178"/>
      <c r="K166" s="316"/>
      <c r="L166" s="289"/>
    </row>
    <row r="167" spans="9:13">
      <c r="I167" s="275"/>
      <c r="J167" s="172"/>
      <c r="K167" s="315"/>
    </row>
    <row r="168" spans="9:13">
      <c r="J168" s="178"/>
      <c r="K168" s="316"/>
    </row>
    <row r="169" spans="9:13">
      <c r="J169" s="172"/>
      <c r="K169" s="315"/>
      <c r="L169" s="289"/>
    </row>
    <row r="170" spans="9:13">
      <c r="J170" s="178"/>
      <c r="K170" s="316"/>
    </row>
    <row r="171" spans="9:13">
      <c r="J171" s="172"/>
      <c r="K171" s="315"/>
      <c r="L171" s="289"/>
    </row>
    <row r="172" spans="9:13">
      <c r="J172" s="178"/>
      <c r="K172" s="316"/>
    </row>
    <row r="173" spans="9:13">
      <c r="J173" s="172"/>
      <c r="K173" s="315"/>
    </row>
    <row r="174" spans="9:13">
      <c r="J174" s="178"/>
      <c r="K174" s="316"/>
    </row>
    <row r="175" spans="9:13">
      <c r="J175" s="172"/>
      <c r="K175" s="315"/>
    </row>
    <row r="176" spans="9:13">
      <c r="J176" s="178"/>
      <c r="K176" s="316"/>
    </row>
    <row r="177" spans="10:11">
      <c r="J177" s="172"/>
      <c r="K177" s="315"/>
    </row>
    <row r="178" spans="10:11">
      <c r="J178" s="178"/>
      <c r="K178" s="316"/>
    </row>
    <row r="179" spans="10:11">
      <c r="J179" s="172"/>
      <c r="K179" s="315"/>
    </row>
    <row r="180" spans="10:11">
      <c r="J180" s="178"/>
      <c r="K180" s="316"/>
    </row>
    <row r="181" spans="10:11">
      <c r="J181" s="172"/>
      <c r="K181" s="315"/>
    </row>
    <row r="182" spans="10:11">
      <c r="J182" s="178"/>
      <c r="K182" s="316"/>
    </row>
    <row r="183" spans="10:11">
      <c r="J183" s="172"/>
      <c r="K183" s="315"/>
    </row>
    <row r="184" spans="10:11">
      <c r="J184" s="178"/>
      <c r="K184" s="316"/>
    </row>
    <row r="185" spans="10:11">
      <c r="J185" s="172"/>
      <c r="K185" s="315"/>
    </row>
    <row r="186" spans="10:11">
      <c r="J186" s="178"/>
      <c r="K186" s="316"/>
    </row>
    <row r="187" spans="10:11">
      <c r="J187" s="172"/>
      <c r="K187" s="315"/>
    </row>
    <row r="188" spans="10:11">
      <c r="J188" s="178"/>
      <c r="K188" s="316"/>
    </row>
    <row r="189" spans="10:11">
      <c r="J189" s="172"/>
      <c r="K189" s="315"/>
    </row>
    <row r="190" spans="10:11">
      <c r="J190" s="178"/>
      <c r="K190" s="316"/>
    </row>
    <row r="191" spans="10:11">
      <c r="J191" s="172"/>
      <c r="K191" s="315"/>
    </row>
    <row r="192" spans="10:11">
      <c r="J192" s="178"/>
      <c r="K192" s="316"/>
    </row>
    <row r="193" spans="10:11">
      <c r="J193" s="172"/>
      <c r="K193" s="315"/>
    </row>
    <row r="194" spans="10:11">
      <c r="J194" s="178"/>
      <c r="K194" s="316"/>
    </row>
    <row r="195" spans="10:11">
      <c r="J195" s="172"/>
      <c r="K195" s="315"/>
    </row>
    <row r="196" spans="10:11">
      <c r="J196" s="178"/>
      <c r="K196" s="316"/>
    </row>
    <row r="197" spans="10:11">
      <c r="J197" s="172"/>
      <c r="K197" s="315"/>
    </row>
    <row r="198" spans="10:11">
      <c r="J198" s="178"/>
      <c r="K198" s="316"/>
    </row>
    <row r="199" spans="10:11">
      <c r="J199" s="172"/>
      <c r="K199" s="315"/>
    </row>
    <row r="200" spans="10:11">
      <c r="J200" s="178"/>
      <c r="K200" s="316"/>
    </row>
    <row r="201" spans="10:11">
      <c r="J201" s="172"/>
      <c r="K201" s="315"/>
    </row>
    <row r="202" spans="10:11">
      <c r="J202" s="178"/>
      <c r="K202" s="316"/>
    </row>
    <row r="203" spans="10:11">
      <c r="J203" s="172"/>
      <c r="K203" s="315"/>
    </row>
    <row r="204" spans="10:11">
      <c r="J204" s="178"/>
      <c r="K204" s="316"/>
    </row>
    <row r="205" spans="10:11">
      <c r="J205" s="172"/>
      <c r="K205" s="315"/>
    </row>
    <row r="206" spans="10:11">
      <c r="J206" s="178"/>
      <c r="K206" s="316"/>
    </row>
    <row r="207" spans="10:11">
      <c r="J207" s="172"/>
      <c r="K207" s="315"/>
    </row>
    <row r="208" spans="10:11">
      <c r="J208" s="178"/>
      <c r="K208" s="316"/>
    </row>
    <row r="209" spans="10:11">
      <c r="J209" s="172"/>
      <c r="K209" s="315"/>
    </row>
    <row r="210" spans="10:11">
      <c r="J210" s="178"/>
      <c r="K210" s="316"/>
    </row>
    <row r="211" spans="10:11">
      <c r="J211" s="172"/>
      <c r="K211" s="315"/>
    </row>
    <row r="212" spans="10:11">
      <c r="J212" s="178"/>
      <c r="K212" s="316"/>
    </row>
    <row r="213" spans="10:11">
      <c r="J213" s="172"/>
      <c r="K213" s="315"/>
    </row>
    <row r="214" spans="10:11">
      <c r="J214" s="178"/>
      <c r="K214" s="316"/>
    </row>
    <row r="215" spans="10:11">
      <c r="J215" s="172"/>
      <c r="K215" s="315"/>
    </row>
    <row r="216" spans="10:11">
      <c r="J216" s="178"/>
      <c r="K216" s="316"/>
    </row>
    <row r="217" spans="10:11">
      <c r="J217" s="172"/>
      <c r="K217" s="315"/>
    </row>
    <row r="218" spans="10:11">
      <c r="J218" s="178"/>
      <c r="K218" s="316"/>
    </row>
    <row r="219" spans="10:11">
      <c r="J219" s="172"/>
      <c r="K219" s="315"/>
    </row>
    <row r="220" spans="10:11">
      <c r="J220" s="178"/>
      <c r="K220" s="316"/>
    </row>
    <row r="221" spans="10:11">
      <c r="J221" s="172"/>
      <c r="K221" s="315"/>
    </row>
    <row r="222" spans="10:11">
      <c r="J222" s="178"/>
      <c r="K222" s="316"/>
    </row>
    <row r="223" spans="10:11">
      <c r="J223" s="172"/>
      <c r="K223" s="315"/>
    </row>
    <row r="224" spans="10:11">
      <c r="J224" s="178"/>
      <c r="K224" s="316"/>
    </row>
    <row r="225" spans="10:11">
      <c r="J225" s="172"/>
      <c r="K225" s="315"/>
    </row>
    <row r="226" spans="10:11">
      <c r="J226" s="178"/>
      <c r="K226" s="316"/>
    </row>
    <row r="227" spans="10:11">
      <c r="J227" s="172"/>
      <c r="K227" s="315"/>
    </row>
    <row r="228" spans="10:11">
      <c r="J228" s="178"/>
      <c r="K228" s="316"/>
    </row>
    <row r="229" spans="10:11">
      <c r="J229" s="172"/>
      <c r="K229" s="315"/>
    </row>
    <row r="230" spans="10:11">
      <c r="J230" s="178"/>
      <c r="K230" s="316"/>
    </row>
    <row r="231" spans="10:11">
      <c r="J231" s="172"/>
      <c r="K231" s="315"/>
    </row>
    <row r="232" spans="10:11">
      <c r="J232" s="178"/>
      <c r="K232" s="316"/>
    </row>
    <row r="233" spans="10:11">
      <c r="J233" s="172"/>
      <c r="K233" s="315"/>
    </row>
    <row r="234" spans="10:11">
      <c r="J234" s="178"/>
      <c r="K234" s="316"/>
    </row>
    <row r="235" spans="10:11">
      <c r="J235" s="172"/>
      <c r="K235" s="315"/>
    </row>
    <row r="236" spans="10:11">
      <c r="J236" s="178"/>
      <c r="K236" s="316"/>
    </row>
    <row r="237" spans="10:11">
      <c r="J237" s="172"/>
      <c r="K237" s="315"/>
    </row>
    <row r="238" spans="10:11">
      <c r="J238" s="178"/>
      <c r="K238" s="316"/>
    </row>
    <row r="239" spans="10:11">
      <c r="J239" s="172"/>
      <c r="K239" s="315"/>
    </row>
    <row r="240" spans="10:11">
      <c r="J240" s="178"/>
      <c r="K240" s="316"/>
    </row>
    <row r="241" spans="10:11">
      <c r="J241" s="172"/>
      <c r="K241" s="315"/>
    </row>
    <row r="242" spans="10:11">
      <c r="J242" s="178"/>
      <c r="K242" s="316"/>
    </row>
    <row r="243" spans="10:11">
      <c r="J243" s="172"/>
      <c r="K243" s="315"/>
    </row>
    <row r="244" spans="10:11">
      <c r="J244" s="178"/>
      <c r="K244" s="316"/>
    </row>
    <row r="245" spans="10:11">
      <c r="J245" s="172"/>
      <c r="K245" s="315"/>
    </row>
    <row r="246" spans="10:11">
      <c r="J246" s="178"/>
      <c r="K246" s="316"/>
    </row>
    <row r="247" spans="10:11">
      <c r="J247" s="172"/>
      <c r="K247" s="315"/>
    </row>
    <row r="248" spans="10:11">
      <c r="J248" s="178"/>
      <c r="K248" s="316"/>
    </row>
    <row r="249" spans="10:11">
      <c r="J249" s="172"/>
      <c r="K249" s="315"/>
    </row>
    <row r="250" spans="10:11">
      <c r="J250" s="178"/>
      <c r="K250" s="316"/>
    </row>
    <row r="251" spans="10:11">
      <c r="J251" s="172"/>
      <c r="K251" s="315"/>
    </row>
    <row r="252" spans="10:11">
      <c r="J252" s="178"/>
      <c r="K252" s="316"/>
    </row>
    <row r="253" spans="10:11">
      <c r="J253" s="172"/>
      <c r="K253" s="315"/>
    </row>
    <row r="254" spans="10:11">
      <c r="J254" s="178"/>
      <c r="K254" s="316"/>
    </row>
    <row r="255" spans="10:11">
      <c r="J255" s="172"/>
      <c r="K255" s="315"/>
    </row>
    <row r="256" spans="10:11">
      <c r="J256" s="178"/>
      <c r="K256" s="316"/>
    </row>
    <row r="257" spans="10:11">
      <c r="J257" s="172"/>
      <c r="K257" s="315"/>
    </row>
    <row r="258" spans="10:11">
      <c r="J258" s="178"/>
      <c r="K258" s="316"/>
    </row>
    <row r="259" spans="10:11">
      <c r="J259" s="172"/>
      <c r="K259" s="315"/>
    </row>
    <row r="260" spans="10:11">
      <c r="J260" s="178"/>
      <c r="K260" s="316"/>
    </row>
    <row r="261" spans="10:11">
      <c r="J261" s="172"/>
      <c r="K261" s="315"/>
    </row>
    <row r="262" spans="10:11">
      <c r="J262" s="178"/>
      <c r="K262" s="316"/>
    </row>
  </sheetData>
  <sheetProtection autoFilter="0"/>
  <autoFilter ref="A1:AP156" xr:uid="{00000000-0001-0000-0500-000000000000}">
    <filterColumn colId="20">
      <filters>
        <dateGroupItem year="2022" month="1" dateTimeGrouping="month"/>
        <dateGroupItem year="2022" month="3" dateTimeGrouping="month"/>
        <dateGroupItem year="2022" month="4" dateTimeGrouping="month"/>
        <dateGroupItem year="2022" month="5" dateTimeGrouping="month"/>
      </filters>
    </filterColumn>
  </autoFilter>
  <dataConsolidate/>
  <conditionalFormatting sqref="AD2:AP2 AD5:AP5 AD7:AP8 AD10:AP10 AD12:AP12 AD15:AP15 AD18:AP18 AD20:AP21 AD24:AP24 AD28:AP28 AD30:AP30 AD32:AP32 AD37:AP39 AD41:AP41 AD43:AP43 AD45:AP45 AD47:AP49 AD52:AP52 AD54:AP54 AD56:AP56 AD58:AP58 AD60:AP60 AD62:AP62 AD64:AP64 AD66:AP66 AD68:AP68 AD70:AP70 AD72:AP72 AD74:AP74 AD76:AP76 AD78:AP78 AD80:AP80 AD82:AP82 AD84:AP84 AD86:AP86 AD88:AP88 AD90:AP90 AD92:AP92 AD94:AP94 AD96:AP96 AD98:AP98 AD100:AP100 AD102:AP102 AD104:AP104 AD106:AP106 AD108:AP108 AD110:AP110 AD112:AP112 AD114:AP114 AD116:AP116 AD118:AP118 AD120:AP120 AD122:AP122 AD124:AP124 AD126:AP126 AD128:AP128 AD130:AP130 AD132:AP132 AD134:AP134 AD136:AP136 AD138:AP138 AD140:AP140 AD142:AP142 AD144:AP144 AD146:AP146 AD148:AP148 AD150:AP150 AD152:AP152 AD154:AP154 AD156:AP156 AD34:AP35">
    <cfRule type="cellIs" dxfId="9" priority="13" operator="equal">
      <formula>1</formula>
    </cfRule>
  </conditionalFormatting>
  <conditionalFormatting sqref="AD3:AP4 AD6:AP6 AD9:AP9 AD11:AP11 AD13:AP14 AD16:AP17 AD19:AP19 AD22:AP23 AD25:AP27 AD29:AP29 AD31:AP31 AD33:AP33 AD36:AP36 AD40:AP40 AD42:AP42 AD44:AP44 AD46:AP46 AD50:AP51 AD53:AP53 AD55:AP55 AD57:AP57 AD59:AP59 AD61:AP61 AD63:AP63 AD65:AP65 AD67:AP67 AD69:AP69 AD71:AP71 AD73:AP73 AD75:AP75 AD77:AP77 AD79:AP79 AD81:AP81 AD83:AP83 AD85:AP85 AD87:AP87 AD89:AP89 AD91:AP91 AD93:AP93 AD95:AP95 AD97:AP97 AD99:AP99 AD101:AP101 AD103:AP103 AD105:AP105 AD107:AP107 AD109:AP109 AD111:AP111 AD113:AP113 AD115:AP115 AD117:AP117 AD119:AP119 AD121:AP121 AD123:AP123 AD125:AP125 AD127:AP127 AD129:AP129 AD131:AP131 AD133:AP133 AD135:AP135 AD137:AP137 AD139:AP139 AD141:AP141 AD143:AP143 AD145:AP145 AD147:AP147 AD149:AP149 AD151:AP151 AD153:AP153 AD155:AP155">
    <cfRule type="cellIs" dxfId="8" priority="12" operator="equal">
      <formula>1</formula>
    </cfRule>
  </conditionalFormatting>
  <conditionalFormatting sqref="W2:W156">
    <cfRule type="containsText" dxfId="7" priority="9" operator="containsText" text="faltan">
      <formula>NOT(ISERROR(SEARCH("faltan",W2)))</formula>
    </cfRule>
    <cfRule type="containsText" dxfId="6" priority="10" operator="containsText" text="vence hoy">
      <formula>NOT(ISERROR(SEARCH("vence hoy",W2)))</formula>
    </cfRule>
    <cfRule type="containsText" dxfId="5" priority="11" operator="containsText" text="Vencido hace">
      <formula>NOT(ISERROR(SEARCH("Vencido hace",W2)))</formula>
    </cfRule>
  </conditionalFormatting>
  <conditionalFormatting sqref="H2:H1048576">
    <cfRule type="cellIs" dxfId="4" priority="8" operator="equal">
      <formula>0</formula>
    </cfRule>
  </conditionalFormatting>
  <conditionalFormatting sqref="I263:K1048576 I2:I262">
    <cfRule type="cellIs" dxfId="3" priority="7" operator="equal">
      <formula>0</formula>
    </cfRule>
  </conditionalFormatting>
  <conditionalFormatting sqref="AB1:AB1048576">
    <cfRule type="containsText" dxfId="2" priority="3" operator="containsText" text="vence hoy">
      <formula>NOT(ISERROR(SEARCH("vence hoy",AB1)))</formula>
    </cfRule>
    <cfRule type="containsText" dxfId="1" priority="4" operator="containsText" text="vencido hace">
      <formula>NOT(ISERROR(SEARCH("vencido hace",AB1)))</formula>
    </cfRule>
    <cfRule type="containsText" dxfId="0" priority="5" operator="containsText" text="faltan">
      <formula>NOT(ISERROR(SEARCH("faltan",AB1)))</formula>
    </cfRule>
  </conditionalFormatting>
  <conditionalFormatting sqref="M1:M1048576">
    <cfRule type="iconSet" priority="2">
      <iconSet iconSet="4TrafficLights">
        <cfvo type="percent" val="0"/>
        <cfvo type="percent" val="1"/>
        <cfvo type="percent" val="50"/>
        <cfvo type="percent" val="90"/>
      </iconSet>
    </cfRule>
  </conditionalFormatting>
  <conditionalFormatting sqref="N157:O1048576 N1:O1">
    <cfRule type="iconSet" priority="14">
      <iconSet iconSet="3Signs">
        <cfvo type="percent" val="0"/>
        <cfvo type="percent" val="1"/>
        <cfvo type="percent" val="2"/>
      </iconSet>
    </cfRule>
  </conditionalFormatting>
  <printOptions horizontalCentered="1" verticalCentered="1"/>
  <pageMargins left="0.62992125984251968" right="0.62992125984251968" top="0.74803149606299213" bottom="0.74803149606299213" header="0.31496062992125984" footer="0.31496062992125984"/>
  <pageSetup paperSize="5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H8:P19"/>
  <sheetViews>
    <sheetView showGridLines="0" topLeftCell="E1" workbookViewId="0">
      <selection activeCell="O25" sqref="O25"/>
    </sheetView>
  </sheetViews>
  <sheetFormatPr baseColWidth="10" defaultRowHeight="15"/>
  <cols>
    <col min="2" max="2" width="15.140625" bestFit="1" customWidth="1"/>
    <col min="8" max="8" width="39.140625" bestFit="1" customWidth="1"/>
    <col min="9" max="11" width="15.140625" bestFit="1" customWidth="1"/>
    <col min="12" max="12" width="14.140625" style="1" bestFit="1" customWidth="1"/>
    <col min="15" max="16" width="14.140625" bestFit="1" customWidth="1"/>
  </cols>
  <sheetData>
    <row r="8" spans="8:16">
      <c r="O8" s="1"/>
      <c r="P8" s="1"/>
    </row>
    <row r="9" spans="8:16" ht="15" customHeight="1">
      <c r="H9" s="397" t="s">
        <v>302</v>
      </c>
      <c r="I9" s="398"/>
      <c r="J9" s="399"/>
    </row>
    <row r="10" spans="8:16" ht="15" customHeight="1">
      <c r="H10" s="400"/>
      <c r="I10" s="401"/>
      <c r="J10" s="402"/>
    </row>
    <row r="11" spans="8:16" ht="15" customHeight="1">
      <c r="H11" s="400"/>
      <c r="I11" s="401"/>
      <c r="J11" s="402"/>
      <c r="O11" s="1"/>
    </row>
    <row r="12" spans="8:16" ht="15" customHeight="1">
      <c r="H12" s="403"/>
      <c r="I12" s="404"/>
      <c r="J12" s="405"/>
      <c r="O12" s="1"/>
    </row>
    <row r="13" spans="8:16" ht="15" customHeight="1">
      <c r="H13" s="278"/>
      <c r="I13" s="278" t="s">
        <v>5</v>
      </c>
      <c r="J13" s="278" t="s">
        <v>163</v>
      </c>
      <c r="O13" s="1"/>
    </row>
    <row r="14" spans="8:16">
      <c r="H14" s="219" t="s">
        <v>157</v>
      </c>
      <c r="I14" s="222">
        <v>90000000</v>
      </c>
      <c r="J14" s="219"/>
      <c r="O14" s="1"/>
    </row>
    <row r="15" spans="8:16">
      <c r="H15" s="219" t="s">
        <v>158</v>
      </c>
      <c r="I15" s="222">
        <v>37477225.5</v>
      </c>
      <c r="J15" s="220">
        <f>I15/I14*100</f>
        <v>41.641361666666668</v>
      </c>
      <c r="O15" s="1"/>
    </row>
    <row r="16" spans="8:16">
      <c r="H16" s="219" t="s">
        <v>159</v>
      </c>
      <c r="I16" s="221">
        <f>+I15</f>
        <v>37477225.5</v>
      </c>
      <c r="J16" s="220">
        <f>+I16/I14*100</f>
        <v>41.641361666666668</v>
      </c>
      <c r="O16" s="1"/>
    </row>
    <row r="17" spans="8:15">
      <c r="H17" s="219" t="s">
        <v>160</v>
      </c>
      <c r="I17" s="222">
        <v>25082360.719999999</v>
      </c>
      <c r="J17" s="220">
        <f>I17/I14*100</f>
        <v>27.869289688888887</v>
      </c>
      <c r="O17" s="276"/>
    </row>
    <row r="18" spans="8:15">
      <c r="H18" s="219" t="s">
        <v>161</v>
      </c>
      <c r="I18" s="221">
        <f>+I16-I17</f>
        <v>12394864.780000001</v>
      </c>
      <c r="J18" s="220">
        <f>+I18/I14*100</f>
        <v>13.772071977777777</v>
      </c>
    </row>
    <row r="19" spans="8:15">
      <c r="H19" s="219" t="s">
        <v>162</v>
      </c>
      <c r="I19" s="221">
        <f>I14-I15</f>
        <v>52522774.5</v>
      </c>
      <c r="J19" s="220">
        <f>+I19/I14*100</f>
        <v>58.358638333333332</v>
      </c>
      <c r="O19" s="276"/>
    </row>
  </sheetData>
  <sheetProtection sheet="1" objects="1" scenarios="1"/>
  <mergeCells count="1">
    <mergeCell ref="H9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R-10</vt:lpstr>
      <vt:lpstr>P-R10</vt:lpstr>
      <vt:lpstr>R-16</vt:lpstr>
      <vt:lpstr>P-R16</vt:lpstr>
      <vt:lpstr>SAP</vt:lpstr>
      <vt:lpstr>DATOS MAESTROS </vt:lpstr>
      <vt:lpstr>SIMULADOR </vt:lpstr>
      <vt:lpstr>'DATOS MAESTROS '!Área_de_impresión</vt:lpstr>
      <vt:lpstr>DATOS</vt:lpstr>
      <vt:lpstr>'P-R10'!PLANILLAR10</vt:lpstr>
      <vt:lpstr>'P-R16'!PLANILLAR10</vt:lpstr>
      <vt:lpstr>'R-16'!RECUR10</vt:lpstr>
      <vt:lpstr>RECUR10</vt:lpstr>
      <vt:lpstr>RECUR16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MEPOY - JOHN ENEIDER ANACONA BUESAQUILLO</cp:lastModifiedBy>
  <cp:lastPrinted>2022-06-01T22:28:16Z</cp:lastPrinted>
  <dcterms:created xsi:type="dcterms:W3CDTF">2014-03-12T15:54:45Z</dcterms:created>
  <dcterms:modified xsi:type="dcterms:W3CDTF">2022-06-02T20:52:30Z</dcterms:modified>
</cp:coreProperties>
</file>