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Z:\respaldo\CUENTAS\CUENTAS 2017\2017 CUENTAS NORMA\PUBLICACION TURNOS 2017\"/>
    </mc:Choice>
  </mc:AlternateContent>
  <bookViews>
    <workbookView xWindow="0" yWindow="0" windowWidth="24000" windowHeight="8835" activeTab="4"/>
  </bookViews>
  <sheets>
    <sheet name="GASTOS GENER CSF" sheetId="2" r:id="rId1"/>
    <sheet name="GASTOS GENER SSF" sheetId="4" r:id="rId2"/>
    <sheet name="GASTOS PERSONAL" sheetId="5" r:id="rId3"/>
    <sheet name="INVERSION" sheetId="6" r:id="rId4"/>
    <sheet name="RESERVA PSTAL" sheetId="3" r:id="rId5"/>
  </sheets>
  <definedNames>
    <definedName name="_xlnm._FilterDatabase" localSheetId="0" hidden="1">'GASTOS GENER CSF'!$A$10:$DE$30</definedName>
    <definedName name="_xlnm._FilterDatabase" localSheetId="1" hidden="1">'GASTOS GENER SSF'!$A$10:$DF$11</definedName>
    <definedName name="_xlnm._FilterDatabase" localSheetId="2" hidden="1">'GASTOS PERSONAL'!$A$10:$DF$15</definedName>
    <definedName name="_xlnm._FilterDatabase" localSheetId="3" hidden="1">INVERSION!$A$10:$DF$12</definedName>
    <definedName name="_xlnm._FilterDatabase" localSheetId="4" hidden="1">'RESERVA PSTAL'!$A$10:$DF$16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J21" i="3"/>
  <c r="J19" i="3"/>
  <c r="J16" i="3"/>
  <c r="A23" i="6"/>
  <c r="A24" i="6"/>
  <c r="A25" i="6"/>
  <c r="A26" i="6"/>
  <c r="A27" i="6" s="1"/>
  <c r="A28" i="6" s="1"/>
  <c r="A29" i="6" s="1"/>
  <c r="A30" i="6" s="1"/>
  <c r="A31" i="6" s="1"/>
  <c r="J29" i="6"/>
  <c r="J27" i="6"/>
  <c r="J23" i="6"/>
  <c r="J21" i="6"/>
  <c r="J20" i="6"/>
  <c r="J19" i="6"/>
  <c r="J17" i="6"/>
  <c r="J15" i="6"/>
  <c r="J14" i="6"/>
  <c r="J11" i="6"/>
  <c r="J19" i="5"/>
  <c r="J18" i="5"/>
  <c r="J60" i="2" l="1"/>
  <c r="J54" i="2"/>
  <c r="H54" i="2"/>
  <c r="J52" i="2"/>
  <c r="J31" i="2"/>
  <c r="J30" i="2"/>
  <c r="J29" i="2"/>
  <c r="J23" i="2"/>
  <c r="J22" i="2"/>
  <c r="J14" i="2"/>
  <c r="A12" i="3" l="1"/>
  <c r="A13" i="3" s="1"/>
  <c r="A14" i="3" s="1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7" i="3" s="1"/>
  <c r="A29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2" i="4"/>
  <c r="A13" i="4" s="1"/>
  <c r="A14" i="4" s="1"/>
  <c r="A15" i="4" s="1"/>
  <c r="A16" i="4" s="1"/>
  <c r="A17" i="4" s="1"/>
  <c r="A18" i="4" s="1"/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M12" i="6" l="1"/>
  <c r="H9" i="6"/>
  <c r="A45" i="2" l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M12" i="5"/>
  <c r="H9" i="5"/>
  <c r="H9" i="4"/>
  <c r="M12" i="3" l="1"/>
  <c r="H9" i="3"/>
  <c r="A60" i="2" l="1"/>
  <c r="H9" i="2"/>
</calcChain>
</file>

<file path=xl/sharedStrings.xml><?xml version="1.0" encoding="utf-8"?>
<sst xmlns="http://schemas.openxmlformats.org/spreadsheetml/2006/main" count="421" uniqueCount="275">
  <si>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</si>
  <si>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</si>
  <si>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</si>
  <si>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</si>
  <si>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</si>
  <si>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</si>
  <si>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</si>
  <si>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</si>
  <si>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</si>
  <si>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</si>
  <si>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</si>
  <si>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</si>
  <si>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</si>
  <si>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</si>
  <si>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</si>
  <si>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</si>
  <si>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</si>
  <si>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</si>
  <si>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</si>
  <si>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</si>
  <si>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</si>
  <si>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</si>
  <si>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GSTOS GRALES SSF</t>
  </si>
  <si>
    <t>GASTOS GENERALES VIGENCIA 2017</t>
  </si>
  <si>
    <t>RESERVA PRESUPUESTAL VIGENCIA 2017</t>
  </si>
  <si>
    <t>06-7-10174-16</t>
  </si>
  <si>
    <t xml:space="preserve">HHS SUMINISTROS Y SERVIC  HELIODORO SANCHEZ </t>
  </si>
  <si>
    <t>AB CONTROL INGENIERIA</t>
  </si>
  <si>
    <t>COLOMBIA TELECOMUNIC. S.A.</t>
  </si>
  <si>
    <t>06-7-10116-14 adc # 7</t>
  </si>
  <si>
    <t>ANULADA</t>
  </si>
  <si>
    <t>INVERSION</t>
  </si>
  <si>
    <t xml:space="preserve">ALIRIO FERNANDO BUSTOS VALENCIA </t>
  </si>
  <si>
    <t xml:space="preserve">MIGUEL ARNULFO  GUTIERREZ </t>
  </si>
  <si>
    <t>JENNY JOHANA OCAMPO CASTAÑEDA</t>
  </si>
  <si>
    <t>GASTOS GENERALES SSF VIGENCIA 2017</t>
  </si>
  <si>
    <t>GASTOS DE PERSONAL VIGENCIA 2017</t>
  </si>
  <si>
    <t>INVERSION VIGENCIA 2017</t>
  </si>
  <si>
    <t>06-7-10001-17</t>
  </si>
  <si>
    <t xml:space="preserve">MARIA ELIANA GUZMAN </t>
  </si>
  <si>
    <t>CTA COBRO # 3</t>
  </si>
  <si>
    <t>06-7-10008-17</t>
  </si>
  <si>
    <t>OSCAR DARIO SASTOQUE SUAREZ</t>
  </si>
  <si>
    <t>06-7-10003-17</t>
  </si>
  <si>
    <t>ROSA DE LOS ANGELES AYALA SANCHEZ</t>
  </si>
  <si>
    <t>06-7-10007-17</t>
  </si>
  <si>
    <t xml:space="preserve">OLGA EDILSE PEÑA SIERRA </t>
  </si>
  <si>
    <t>ALBA LUZ MENDEZ PEREZ</t>
  </si>
  <si>
    <t>06-7-10164-16</t>
  </si>
  <si>
    <t>SU COMPUTO</t>
  </si>
  <si>
    <t>TECNOFRIO AIRES S.A.S.</t>
  </si>
  <si>
    <t>06-7-10183-16</t>
  </si>
  <si>
    <t xml:space="preserve">CONSORCIO ACG </t>
  </si>
  <si>
    <r>
      <t xml:space="preserve">PARALES Y CONCRETOS ETC… </t>
    </r>
    <r>
      <rPr>
        <b/>
        <sz val="7"/>
        <color indexed="10"/>
        <rFont val="Calibri"/>
        <family val="2"/>
      </rPr>
      <t>CTA A NOMBRE DE PARALES Y CONCRETOS bco bogota 615060019</t>
    </r>
  </si>
  <si>
    <t>06-7-10182-16</t>
  </si>
  <si>
    <t>SUZUKI  MOTOR DE C/BIA</t>
  </si>
  <si>
    <t xml:space="preserve">VARIAS </t>
  </si>
  <si>
    <t>06-7-10188-16</t>
  </si>
  <si>
    <t>UT MTO DIRAF</t>
  </si>
  <si>
    <t>ORDEN DE COMPRA 12037</t>
  </si>
  <si>
    <t>ORGANIZACIÓN TERPEL</t>
  </si>
  <si>
    <t>06-8-10211-16</t>
  </si>
  <si>
    <t xml:space="preserve">GAS NATURAL </t>
  </si>
  <si>
    <t xml:space="preserve">CAMILO ANDRES QUINTERO VITOLA </t>
  </si>
  <si>
    <r>
      <t>01-7-10006-17</t>
    </r>
    <r>
      <rPr>
        <sz val="11"/>
        <color rgb="FFFF0000"/>
        <rFont val="Calibri"/>
        <family val="2"/>
        <scheme val="minor"/>
      </rPr>
      <t xml:space="preserve"> SEGEN</t>
    </r>
  </si>
  <si>
    <t>06-7-10009-17</t>
  </si>
  <si>
    <t xml:space="preserve">CARLOS ENRIQUE GARAVITO </t>
  </si>
  <si>
    <t>06-7-10010-17</t>
  </si>
  <si>
    <t xml:space="preserve">RONALD ALBERTO TORO </t>
  </si>
  <si>
    <t>06-7-10014-17</t>
  </si>
  <si>
    <t xml:space="preserve">BERTHA LUCIA AVENDAÑO </t>
  </si>
  <si>
    <t>06-5-10020-17</t>
  </si>
  <si>
    <t>HUGO FERNANDO RIVERA</t>
  </si>
  <si>
    <r>
      <t>01-7-10001-17</t>
    </r>
    <r>
      <rPr>
        <sz val="11"/>
        <color rgb="FFFF0000"/>
        <rFont val="Calibri"/>
        <family val="2"/>
        <scheme val="minor"/>
      </rPr>
      <t xml:space="preserve"> SEGEN</t>
    </r>
  </si>
  <si>
    <r>
      <t>01-7-10002-17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</si>
  <si>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01-7-10003-17 </t>
    </r>
    <r>
      <rPr>
        <sz val="11"/>
        <color rgb="FFFF0000"/>
        <rFont val="Calibri"/>
        <family val="2"/>
        <scheme val="minor"/>
      </rPr>
      <t>SEGEN</t>
    </r>
  </si>
  <si>
    <r>
      <t>01-7-10004-17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</si>
  <si>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01-7-10005-17 </t>
    </r>
    <r>
      <rPr>
        <sz val="11"/>
        <color rgb="FFFF0000"/>
        <rFont val="Calibri"/>
        <family val="2"/>
        <scheme val="minor"/>
      </rPr>
      <t>SEGEN</t>
    </r>
  </si>
  <si>
    <t>FERNANDO RAMIREZ</t>
  </si>
  <si>
    <t>MICROSOFT</t>
  </si>
  <si>
    <t>06-7-10172-16 ADC # 1</t>
  </si>
  <si>
    <t>06-1-10076-17</t>
  </si>
  <si>
    <t>EDUARDO PEÑA E HIJOS</t>
  </si>
  <si>
    <t>06-7-10040-17</t>
  </si>
  <si>
    <t>EDWIN ROBERTO DIAZ JIMENEZ</t>
  </si>
  <si>
    <t>06-7-10048-17</t>
  </si>
  <si>
    <t>GUSTAVO ANDRES RAMIREZ ROBAYO</t>
  </si>
  <si>
    <t>CTA COBRO 4</t>
  </si>
  <si>
    <t>CTA COBRO # 6</t>
  </si>
  <si>
    <t>HERZAIN ALEXANDER CASTAÑEDA</t>
  </si>
  <si>
    <t>GERMAN OSWALDO MORENO CORREA</t>
  </si>
  <si>
    <t>06-6-10178-16</t>
  </si>
  <si>
    <t>CONSORCIO COMBEIMA</t>
  </si>
  <si>
    <t>06-6-10203-16</t>
  </si>
  <si>
    <t>CONSORCIO INGENIEROS M</t>
  </si>
  <si>
    <t>06-3-10202-16</t>
  </si>
  <si>
    <t>CONSORCIO JASB</t>
  </si>
  <si>
    <t>06-6-10125-16</t>
  </si>
  <si>
    <t>901011226 A LUDWIG CC # 79865330 CTA #461-169414-22</t>
  </si>
  <si>
    <t xml:space="preserve">CONSORCIO SAN FRANCISCO </t>
  </si>
  <si>
    <t>06-3-10149-16</t>
  </si>
  <si>
    <t>CONSORCIO DOBLE R M&amp;R 78</t>
  </si>
  <si>
    <t>ORDEN DE COMPRA # 18561</t>
  </si>
  <si>
    <t>AGENCIA GOLDTOUR</t>
  </si>
  <si>
    <t>ALKOSTO S.A.</t>
  </si>
  <si>
    <t>06-1-10078-17</t>
  </si>
  <si>
    <t>INVERSIONES MARTINEZ CASTRO Y CIA SAS</t>
  </si>
  <si>
    <t>06-1-10080-17</t>
  </si>
  <si>
    <t>MARCO TULIO GONZALEZ</t>
  </si>
  <si>
    <t>06-7-10176-16 ADC # 1</t>
  </si>
  <si>
    <t>06-5-10067-17</t>
  </si>
  <si>
    <t>SERV POSTALES NAL.</t>
  </si>
  <si>
    <t>06-7-10027-17</t>
  </si>
  <si>
    <t>PENSEMOS SA.</t>
  </si>
  <si>
    <t>UT REDIMAC -LLANTAS A NOMBRE DE MACROPARTES CC # 900,110,012-5</t>
  </si>
  <si>
    <t>ORDEN DE COMPRA # 17356</t>
  </si>
  <si>
    <t>ESPUMADOS SA</t>
  </si>
  <si>
    <t>06-2-10135-16</t>
  </si>
  <si>
    <t>JUAN CARLOS PERZ INSUMOS DE MODA</t>
  </si>
  <si>
    <t>06-2-10083-17</t>
  </si>
  <si>
    <t>FIRMA IDENTICO  SAS</t>
  </si>
  <si>
    <t>06-7-10091-17</t>
  </si>
  <si>
    <t>DATEXCO COMPANY SA</t>
  </si>
  <si>
    <t>06-2-10134-16</t>
  </si>
  <si>
    <t>06-2-10046-17</t>
  </si>
  <si>
    <t>SANDY NARVAEZ YOSA</t>
  </si>
  <si>
    <t>06-7-10066-17</t>
  </si>
  <si>
    <t>IMÁGENES SIA SAS</t>
  </si>
  <si>
    <r>
      <t xml:space="preserve">80149193  </t>
    </r>
    <r>
      <rPr>
        <sz val="11"/>
        <color rgb="FFFF0000"/>
        <rFont val="Calibri"/>
        <family val="2"/>
        <scheme val="minor"/>
      </rPr>
      <t>cta bancolombia</t>
    </r>
  </si>
  <si>
    <t>CARLOS ALFREDO GUEVARA MORENO</t>
  </si>
  <si>
    <t>CTA COBRO # 4</t>
  </si>
  <si>
    <t>06-7-10006-17</t>
  </si>
  <si>
    <t>GUILLERMO ANDRES MELO MEDINA</t>
  </si>
  <si>
    <t>CTA COBRO # 7</t>
  </si>
  <si>
    <r>
      <t>01-7-10007-17</t>
    </r>
    <r>
      <rPr>
        <sz val="11"/>
        <color rgb="FFFF0000"/>
        <rFont val="Calibri"/>
        <family val="2"/>
        <scheme val="minor"/>
      </rPr>
      <t xml:space="preserve"> SEGEN</t>
    </r>
  </si>
  <si>
    <r>
      <t>01-7-10008-17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</si>
  <si>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01-7-10010-17 </t>
    </r>
    <r>
      <rPr>
        <sz val="11"/>
        <color rgb="FFFF0000"/>
        <rFont val="Calibri"/>
        <family val="2"/>
        <scheme val="minor"/>
      </rPr>
      <t>SEGEN</t>
    </r>
  </si>
  <si>
    <t>CTA COBRO 6</t>
  </si>
  <si>
    <t>CTA COBRO # 8</t>
  </si>
  <si>
    <t>06-6-10063-17</t>
  </si>
  <si>
    <t>CONSORCIO GENESIS</t>
  </si>
  <si>
    <t>06-6-10018-17</t>
  </si>
  <si>
    <t>CONSORCIO LA VEGA</t>
  </si>
  <si>
    <t>06-3-10015-17</t>
  </si>
  <si>
    <t>06-6-10030-17</t>
  </si>
  <si>
    <t>06-3-10013-17</t>
  </si>
  <si>
    <t>INGENIERIA DE PROYECTOS  S.A.S.</t>
  </si>
  <si>
    <t>06-6-10034-17</t>
  </si>
  <si>
    <t>CONSOR, INFRAESTRUCTURA  IBAGUE</t>
  </si>
  <si>
    <t>1</t>
  </si>
  <si>
    <t>06-6-10163-16</t>
  </si>
  <si>
    <t>CONSOR,SAN AGUSTIN</t>
  </si>
  <si>
    <t>06-3-10139-16</t>
  </si>
  <si>
    <t>UT INTERVENTORIA PUMA</t>
  </si>
  <si>
    <t>5</t>
  </si>
  <si>
    <t>06-3-10172-15</t>
  </si>
  <si>
    <t xml:space="preserve">CONSORCIO SAN ANDRES </t>
  </si>
  <si>
    <t>004</t>
  </si>
  <si>
    <t>ASIGNACION TURNOS - TRAMITE CUENTAS DE PROVEEDORES - PAGOS OCTUBRE 2017</t>
  </si>
  <si>
    <t>06-2-10214-16</t>
  </si>
  <si>
    <t>CONSORCIO STS-ITP</t>
  </si>
  <si>
    <t>4724-4726-4838-4839-4840-4841-4842-4843-4844-4851-4852-4853-4854-4855-4856-4857</t>
  </si>
  <si>
    <t>06-1-10064-17</t>
  </si>
  <si>
    <t>EDUPARQUES SAS</t>
  </si>
  <si>
    <t>ORDEN DE COMPRA # 19613</t>
  </si>
  <si>
    <t>302210003760</t>
  </si>
  <si>
    <t>ORDEN DE COMPRA # 19614</t>
  </si>
  <si>
    <t>MAKRO SUPERMAYORISTA S.A.S</t>
  </si>
  <si>
    <t>02CO-19762630</t>
  </si>
  <si>
    <t>06-2-10056-17</t>
  </si>
  <si>
    <t>ASESORIAS Y PRODUCTOS EN PREVENC. Y SEGURIDAD</t>
  </si>
  <si>
    <t>ASP-5559</t>
  </si>
  <si>
    <t>06-2-10070-17</t>
  </si>
  <si>
    <t>SERVI IMÁGENES LTDA</t>
  </si>
  <si>
    <t>06-7-10024-17</t>
  </si>
  <si>
    <r>
      <t xml:space="preserve">UT CF-PL MTMTO DATA CENTER, </t>
    </r>
    <r>
      <rPr>
        <sz val="11"/>
        <color indexed="10"/>
        <rFont val="Arial"/>
        <family val="2"/>
      </rPr>
      <t>PAGAR A COMPUFACIL</t>
    </r>
  </si>
  <si>
    <r>
      <rPr>
        <sz val="11"/>
        <color rgb="FFFF0000"/>
        <rFont val="Calibri"/>
        <family val="2"/>
        <scheme val="minor"/>
      </rPr>
      <t>308417</t>
    </r>
    <r>
      <rPr>
        <sz val="11"/>
        <color theme="1"/>
        <rFont val="Calibri"/>
        <family val="2"/>
        <scheme val="minor"/>
      </rPr>
      <t>-327617-327717</t>
    </r>
  </si>
  <si>
    <t>4-5</t>
  </si>
  <si>
    <t>151378-151377-153508-153507</t>
  </si>
  <si>
    <t>06-6-10097-17</t>
  </si>
  <si>
    <t>ALVARO MILTON MONTENEGRO MARTINEZ</t>
  </si>
  <si>
    <t>ANTICIPO 20%</t>
  </si>
  <si>
    <t>06-7-10086-17</t>
  </si>
  <si>
    <t>INGE. ELECTRON. PROFESIONALES</t>
  </si>
  <si>
    <t>c03229</t>
  </si>
  <si>
    <t>6-357962 ND#3000102017</t>
  </si>
  <si>
    <t>55808-00000022795931 ND -01591</t>
  </si>
  <si>
    <t>8162-8202</t>
  </si>
  <si>
    <t>37737-37929</t>
  </si>
  <si>
    <t>06-2-10082-17</t>
  </si>
  <si>
    <t>FIGURAZIONE</t>
  </si>
  <si>
    <t>1752-1753</t>
  </si>
  <si>
    <r>
      <t xml:space="preserve">06-2-10022-17 </t>
    </r>
    <r>
      <rPr>
        <b/>
        <sz val="11"/>
        <color indexed="10"/>
        <rFont val="Calibri"/>
        <family val="2"/>
      </rPr>
      <t>CTATO CON CESION DERCHS ECON, A MACROPARTES NIT 900,110,012</t>
    </r>
  </si>
  <si>
    <t>3-6-</t>
  </si>
  <si>
    <t>06-2-10065-17</t>
  </si>
  <si>
    <t xml:space="preserve">ASPRESEG </t>
  </si>
  <si>
    <r>
      <t xml:space="preserve">CONSORCIO ALTEL 2016 </t>
    </r>
    <r>
      <rPr>
        <b/>
        <sz val="11"/>
        <color indexed="10"/>
        <rFont val="Calibri"/>
        <family val="2"/>
        <scheme val="minor"/>
      </rPr>
      <t>CESION DERC. ECONOMICOS</t>
    </r>
  </si>
  <si>
    <t>AL 4</t>
  </si>
  <si>
    <t>06-2-10004-17</t>
  </si>
  <si>
    <t>FIRMA COMBINED SYSTEM</t>
  </si>
  <si>
    <t>01-9-10003-17</t>
  </si>
  <si>
    <t>NACIONES UNIDAS</t>
  </si>
  <si>
    <t>06-1-10037-17  adc # 1</t>
  </si>
  <si>
    <t>0752</t>
  </si>
  <si>
    <t>06-2-10079-17</t>
  </si>
  <si>
    <t xml:space="preserve">SOFTWARE SHOP </t>
  </si>
  <si>
    <t>15783-155782-155782</t>
  </si>
  <si>
    <t>06-8-10087-17</t>
  </si>
  <si>
    <t>CONSORCIO B&amp;B COLOMBIA</t>
  </si>
  <si>
    <t>06-1-10109-17</t>
  </si>
  <si>
    <t>AGRICOLA LA BOCATOMA LTDA</t>
  </si>
  <si>
    <t>0670</t>
  </si>
  <si>
    <t>36286-37179-37431</t>
  </si>
  <si>
    <t>4134-4177</t>
  </si>
  <si>
    <t>06-7-10055-17</t>
  </si>
  <si>
    <t>DEXON SOFTWARE S.A.</t>
  </si>
  <si>
    <t>POLIZA SEG. RESPONSB. CIVIL EXTRAC</t>
  </si>
  <si>
    <t>MAPHRE SEGUROS DE C(BIA</t>
  </si>
  <si>
    <t>ORDEN DE COMPRA 14117</t>
  </si>
  <si>
    <t xml:space="preserve">INVERSIONES SARA DE COLOMBIA S.A.S. </t>
  </si>
  <si>
    <t>1571-2156</t>
  </si>
  <si>
    <t>06-2-10059-17</t>
  </si>
  <si>
    <t>BACET GROUP</t>
  </si>
  <si>
    <t>06-2-10046-17 ADC # 1</t>
  </si>
  <si>
    <t>06-7-10036-17</t>
  </si>
  <si>
    <t>AUDIT TRUST SERVICES SAS</t>
  </si>
  <si>
    <t>2014133-2014130</t>
  </si>
  <si>
    <t>CTA COBRO  # 5</t>
  </si>
  <si>
    <t>CTA COBRO 7</t>
  </si>
  <si>
    <t>CTA COBRO # 9</t>
  </si>
  <si>
    <t>06-7-10002-17</t>
  </si>
  <si>
    <t>CERTICAMARA SA</t>
  </si>
  <si>
    <t>06-6-10017-17</t>
  </si>
  <si>
    <t>URBANISCOM LTDA</t>
  </si>
  <si>
    <t>09999</t>
  </si>
  <si>
    <t>06-3-10057-17</t>
  </si>
  <si>
    <t>CONSORCIO DIAZ CASTRILLON</t>
  </si>
  <si>
    <t>06-2-10012-17</t>
  </si>
  <si>
    <t xml:space="preserve">ONA SYSTEMS S.A.S. </t>
  </si>
  <si>
    <t>06-6-10054-17</t>
  </si>
  <si>
    <r>
      <t>901083477</t>
    </r>
    <r>
      <rPr>
        <sz val="11"/>
        <color rgb="FFFF0000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NOMBRE DE M&amp;E CONSTRUC. NIT # </t>
    </r>
    <r>
      <rPr>
        <b/>
        <sz val="11"/>
        <color rgb="FFFF0000"/>
        <rFont val="Calibri"/>
        <family val="2"/>
        <scheme val="minor"/>
      </rPr>
      <t>900053750-8</t>
    </r>
  </si>
  <si>
    <t>CONSORCIO OTUN</t>
  </si>
  <si>
    <t>7</t>
  </si>
  <si>
    <t>06-3-10049-17</t>
  </si>
  <si>
    <t>CARLOS ARTURO  VERGARA NEGRETE</t>
  </si>
  <si>
    <t>01</t>
  </si>
  <si>
    <t>06-3-10069-17</t>
  </si>
  <si>
    <t>UNION TEMPORAL ORTEGA SIETE</t>
  </si>
  <si>
    <t>06-6-10196-16</t>
  </si>
  <si>
    <t>06-6-10180-16</t>
  </si>
  <si>
    <t xml:space="preserve">CONSORCIO BS 16 </t>
  </si>
  <si>
    <t>06-3-10150-16</t>
  </si>
  <si>
    <t>CONSORCIO IGE</t>
  </si>
  <si>
    <t>06-3-10159-16 ADC # 1</t>
  </si>
  <si>
    <t>901018982  a CC  19396948 de Rene cta # 4852092470</t>
  </si>
  <si>
    <t>CONSORCIO POLISAN</t>
  </si>
  <si>
    <t>CP - 003</t>
  </si>
  <si>
    <t>06-3-10152-16 ADC # 1</t>
  </si>
  <si>
    <t>900735328 CC BAZANI 79240307</t>
  </si>
  <si>
    <t>CONSORCIO JUPITER</t>
  </si>
  <si>
    <t>.003</t>
  </si>
  <si>
    <r>
      <t xml:space="preserve">CONSORCIO JASB  </t>
    </r>
    <r>
      <rPr>
        <sz val="8"/>
        <color indexed="10"/>
        <rFont val="Calibri"/>
        <family val="2"/>
        <scheme val="minor"/>
      </rPr>
      <t>A CUENTA DE JORGE A. SANCHEZ C</t>
    </r>
    <r>
      <rPr>
        <b/>
        <sz val="8"/>
        <color indexed="10"/>
        <rFont val="Calibri"/>
        <family val="2"/>
        <scheme val="minor"/>
      </rPr>
      <t>C# 79785874</t>
    </r>
  </si>
  <si>
    <t>13-14</t>
  </si>
  <si>
    <t>06-7-10081-16</t>
  </si>
  <si>
    <t>UT. BIOMETRIA MOVIL</t>
  </si>
  <si>
    <t>04</t>
  </si>
  <si>
    <t>06-5-10138-16</t>
  </si>
  <si>
    <t>INDIUSTRIA MILTAR</t>
  </si>
  <si>
    <t>313017-</t>
  </si>
  <si>
    <t>15-14</t>
  </si>
  <si>
    <t>06-6-10097-16</t>
  </si>
  <si>
    <t>CONSORCIO ESTACION SUR FASE II</t>
  </si>
  <si>
    <t>20-22</t>
  </si>
  <si>
    <t>06-3-10114-16</t>
  </si>
  <si>
    <t xml:space="preserve">CONSORCIO INTERSANTANDER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</si>
</sst>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b/>
      <sz val="7"/>
      <color indexed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10"/>
      <color theme="1"/>
      <name val="Segoe UI"/>
      <family val="2"/>
    </font>
    <font>
      <sz val="8"/>
      <name val="Calibri"/>
      <family val="2"/>
    </font>
    <font>
      <b/>
      <sz val="11"/>
      <color indexed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10"/>
      <name val="Arial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7"/>
      <name val="Calibri"/>
      <family val="2"/>
    </font>
    <font>
      <sz val="8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/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43" fontId="14" fillId="3" borderId="0" xfId="1" applyNumberFormat="1" applyFont="1" applyFill="1" applyAlignment="1">
      <alignment horizontal="center"/>
    </xf>
    <xf numFmtId="43" fontId="14" fillId="5" borderId="0" xfId="1" applyNumberFormat="1" applyFont="1" applyFill="1" applyAlignment="1">
      <alignment horizontal="center"/>
    </xf>
    <xf numFmtId="0" fontId="3" fillId="7" borderId="1" xfId="0" applyFont="1" applyFill="1" applyBorder="1"/>
    <xf numFmtId="0" fontId="16" fillId="7" borderId="0" xfId="0" applyFont="1" applyFill="1"/>
    <xf numFmtId="0" fontId="3" fillId="0" borderId="1" xfId="0" quotePrefix="1" applyFont="1" applyFill="1" applyBorder="1" applyAlignment="1">
      <alignment horizontal="center" wrapText="1"/>
    </xf>
    <xf numFmtId="0" fontId="0" fillId="5" borderId="1" xfId="0" applyFill="1" applyBorder="1"/>
    <xf numFmtId="0" fontId="15" fillId="0" borderId="1" xfId="0" quotePrefix="1" applyFont="1" applyFill="1" applyBorder="1" applyAlignment="1">
      <alignment horizontal="center"/>
    </xf>
    <xf numFmtId="0" fontId="3" fillId="0" borderId="0" xfId="0" applyFont="1" applyFill="1"/>
    <xf numFmtId="0" fontId="3" fillId="0" borderId="3" xfId="0" applyFont="1" applyFill="1" applyBorder="1" applyAlignment="1"/>
    <xf numFmtId="167" fontId="0" fillId="0" borderId="0" xfId="7" applyNumberFormat="1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3" fillId="0" borderId="1" xfId="0" applyFont="1" applyFill="1" applyBorder="1"/>
    <xf numFmtId="15" fontId="0" fillId="0" borderId="1" xfId="0" applyNumberFormat="1" applyFill="1" applyBorder="1"/>
    <xf numFmtId="0" fontId="3" fillId="0" borderId="2" xfId="0" applyFont="1" applyFill="1" applyBorder="1"/>
    <xf numFmtId="1" fontId="3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1" fontId="0" fillId="0" borderId="1" xfId="0" quotePrefix="1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15" fontId="3" fillId="7" borderId="1" xfId="0" applyNumberFormat="1" applyFont="1" applyFill="1" applyBorder="1" applyAlignment="1">
      <alignment horizontal="right"/>
    </xf>
    <xf numFmtId="14" fontId="3" fillId="7" borderId="1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5" fontId="3" fillId="7" borderId="1" xfId="0" applyNumberFormat="1" applyFont="1" applyFill="1" applyBorder="1"/>
    <xf numFmtId="0" fontId="3" fillId="7" borderId="1" xfId="0" applyFont="1" applyFill="1" applyBorder="1" applyAlignment="1">
      <alignment horizontal="right"/>
    </xf>
    <xf numFmtId="0" fontId="3" fillId="7" borderId="1" xfId="0" applyFont="1" applyFill="1" applyBorder="1"/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wrapText="1"/>
    </xf>
    <xf numFmtId="0" fontId="3" fillId="7" borderId="1" xfId="0" quotePrefix="1" applyFont="1" applyFill="1" applyBorder="1" applyAlignment="1">
      <alignment horizontal="center"/>
    </xf>
    <xf numFmtId="0" fontId="3" fillId="3" borderId="1" xfId="0" applyFont="1" applyFill="1" applyBorder="1"/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16" fontId="3" fillId="7" borderId="1" xfId="0" quotePrefix="1" applyNumberFormat="1" applyFont="1" applyFill="1" applyBorder="1" applyAlignment="1">
      <alignment horizontal="center"/>
    </xf>
    <xf numFmtId="0" fontId="0" fillId="3" borderId="1" xfId="0" applyFill="1" applyBorder="1"/>
    <xf numFmtId="14" fontId="0" fillId="0" borderId="1" xfId="0" applyNumberFormat="1" applyFill="1" applyBorder="1"/>
    <xf numFmtId="0" fontId="15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165" fontId="20" fillId="0" borderId="1" xfId="6" applyFont="1" applyFill="1" applyBorder="1"/>
    <xf numFmtId="165" fontId="3" fillId="0" borderId="1" xfId="6" applyFont="1" applyFill="1" applyBorder="1"/>
    <xf numFmtId="43" fontId="3" fillId="0" borderId="1" xfId="1" applyFont="1" applyFill="1" applyBorder="1" applyAlignment="1">
      <alignment horizontal="right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/>
    <xf numFmtId="0" fontId="24" fillId="0" borderId="1" xfId="0" applyFont="1" applyFill="1" applyBorder="1" applyAlignment="1">
      <alignment wrapText="1"/>
    </xf>
    <xf numFmtId="166" fontId="3" fillId="0" borderId="1" xfId="4" applyFont="1" applyFill="1" applyBorder="1"/>
    <xf numFmtId="41" fontId="0" fillId="0" borderId="1" xfId="7" applyFon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right"/>
    </xf>
    <xf numFmtId="0" fontId="0" fillId="3" borderId="1" xfId="0" quotePrefix="1" applyFont="1" applyFill="1" applyBorder="1" applyAlignment="1">
      <alignment horizontal="center" wrapText="1"/>
    </xf>
    <xf numFmtId="43" fontId="3" fillId="3" borderId="1" xfId="1" applyFont="1" applyFill="1" applyBorder="1"/>
    <xf numFmtId="0" fontId="22" fillId="3" borderId="1" xfId="0" applyFont="1" applyFill="1" applyBorder="1" applyAlignment="1">
      <alignment horizontal="left" vertical="center"/>
    </xf>
    <xf numFmtId="165" fontId="3" fillId="3" borderId="1" xfId="6" applyFont="1" applyFill="1" applyBorder="1"/>
    <xf numFmtId="41" fontId="3" fillId="0" borderId="1" xfId="7" applyFont="1" applyFill="1" applyBorder="1" applyAlignment="1">
      <alignment horizontal="right"/>
    </xf>
    <xf numFmtId="0" fontId="0" fillId="0" borderId="1" xfId="0" applyFill="1" applyBorder="1" applyAlignment="1"/>
    <xf numFmtId="43" fontId="3" fillId="7" borderId="1" xfId="1" applyFont="1" applyFill="1" applyBorder="1"/>
    <xf numFmtId="167" fontId="3" fillId="7" borderId="1" xfId="0" applyNumberFormat="1" applyFont="1" applyFill="1" applyBorder="1"/>
    <xf numFmtId="0" fontId="15" fillId="7" borderId="1" xfId="0" quotePrefix="1" applyFont="1" applyFill="1" applyBorder="1" applyAlignment="1">
      <alignment horizontal="center"/>
    </xf>
    <xf numFmtId="43" fontId="3" fillId="7" borderId="1" xfId="1" applyFont="1" applyFill="1" applyBorder="1" applyAlignment="1">
      <alignment horizontal="right"/>
    </xf>
    <xf numFmtId="14" fontId="3" fillId="7" borderId="1" xfId="1" applyNumberFormat="1" applyFont="1" applyFill="1" applyBorder="1"/>
    <xf numFmtId="14" fontId="3" fillId="3" borderId="1" xfId="1" applyNumberFormat="1" applyFont="1" applyFill="1" applyBorder="1"/>
    <xf numFmtId="0" fontId="10" fillId="7" borderId="1" xfId="0" applyFont="1" applyFill="1" applyBorder="1"/>
    <xf numFmtId="14" fontId="3" fillId="0" borderId="1" xfId="1" applyNumberFormat="1" applyFont="1" applyFill="1" applyBorder="1"/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7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4" fontId="0" fillId="0" borderId="1" xfId="1" applyNumberFormat="1" applyFont="1" applyFill="1" applyBorder="1" applyAlignment="1">
      <alignment horizontal="right"/>
    </xf>
    <xf numFmtId="0" fontId="22" fillId="0" borderId="1" xfId="0" applyFont="1" applyFill="1" applyBorder="1"/>
    <xf numFmtId="0" fontId="17" fillId="0" borderId="1" xfId="0" applyFont="1" applyBorder="1" applyAlignment="1">
      <alignment horizontal="left" vertical="center"/>
    </xf>
    <xf numFmtId="0" fontId="23" fillId="0" borderId="1" xfId="0" applyFont="1" applyBorder="1"/>
    <xf numFmtId="166" fontId="22" fillId="0" borderId="1" xfId="4" applyFont="1" applyFill="1" applyBorder="1"/>
    <xf numFmtId="0" fontId="3" fillId="9" borderId="0" xfId="0" applyFont="1" applyFill="1"/>
    <xf numFmtId="44" fontId="25" fillId="0" borderId="1" xfId="28" applyFont="1" applyBorder="1"/>
    <xf numFmtId="0" fontId="26" fillId="0" borderId="1" xfId="0" applyFont="1" applyFill="1" applyBorder="1" applyAlignment="1">
      <alignment wrapText="1"/>
    </xf>
    <xf numFmtId="0" fontId="15" fillId="0" borderId="3" xfId="0" applyFont="1" applyFill="1" applyBorder="1" applyAlignment="1"/>
    <xf numFmtId="0" fontId="15" fillId="0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2" fillId="3" borderId="1" xfId="0" quotePrefix="1" applyFont="1" applyFill="1" applyBorder="1" applyAlignment="1">
      <alignment horizontal="center"/>
    </xf>
    <xf numFmtId="43" fontId="3" fillId="3" borderId="1" xfId="0" applyNumberFormat="1" applyFont="1" applyFill="1" applyBorder="1"/>
    <xf numFmtId="1" fontId="0" fillId="3" borderId="1" xfId="0" quotePrefix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right"/>
    </xf>
    <xf numFmtId="14" fontId="3" fillId="3" borderId="1" xfId="0" applyNumberFormat="1" applyFont="1" applyFill="1" applyBorder="1"/>
    <xf numFmtId="0" fontId="2" fillId="7" borderId="1" xfId="0" quotePrefix="1" applyFont="1" applyFill="1" applyBorder="1" applyAlignment="1">
      <alignment horizontal="center"/>
    </xf>
    <xf numFmtId="165" fontId="3" fillId="7" borderId="1" xfId="6" applyFont="1" applyFill="1" applyBorder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4" fontId="1" fillId="0" borderId="1" xfId="1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43" fontId="1" fillId="0" borderId="1" xfId="1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center"/>
    </xf>
    <xf numFmtId="43" fontId="1" fillId="5" borderId="1" xfId="1" applyFont="1" applyFill="1" applyBorder="1" applyAlignment="1">
      <alignment horizontal="right"/>
    </xf>
    <xf numFmtId="0" fontId="22" fillId="0" borderId="1" xfId="0" applyFont="1" applyFill="1" applyBorder="1" applyAlignment="1">
      <alignment wrapText="1"/>
    </xf>
    <xf numFmtId="14" fontId="1" fillId="5" borderId="1" xfId="1" applyNumberFormat="1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center" wrapText="1"/>
    </xf>
    <xf numFmtId="16" fontId="3" fillId="0" borderId="1" xfId="0" quotePrefix="1" applyNumberFormat="1" applyFont="1" applyFill="1" applyBorder="1" applyAlignment="1">
      <alignment horizontal="center"/>
    </xf>
    <xf numFmtId="0" fontId="1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/>
    <xf numFmtId="0" fontId="28" fillId="0" borderId="1" xfId="0" applyFont="1" applyFill="1" applyBorder="1" applyAlignment="1">
      <alignment wrapText="1"/>
    </xf>
    <xf numFmtId="1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quotePrefix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166" fontId="1" fillId="0" borderId="1" xfId="4" applyFont="1" applyFill="1" applyBorder="1"/>
    <xf numFmtId="0" fontId="2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wrapText="1"/>
    </xf>
    <xf numFmtId="0" fontId="3" fillId="0" borderId="9" xfId="0" applyFont="1" applyFill="1" applyBorder="1"/>
    <xf numFmtId="0" fontId="3" fillId="0" borderId="7" xfId="0" applyFont="1" applyFill="1" applyBorder="1"/>
    <xf numFmtId="43" fontId="3" fillId="0" borderId="7" xfId="1" applyFont="1" applyFill="1" applyBorder="1"/>
    <xf numFmtId="0" fontId="1" fillId="0" borderId="7" xfId="0" quotePrefix="1" applyFont="1" applyFill="1" applyBorder="1" applyAlignment="1">
      <alignment horizontal="center" wrapText="1"/>
    </xf>
    <xf numFmtId="14" fontId="0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/>
    <xf numFmtId="15" fontId="3" fillId="3" borderId="1" xfId="0" applyNumberFormat="1" applyFont="1" applyFill="1" applyBorder="1" applyAlignment="1"/>
    <xf numFmtId="43" fontId="3" fillId="3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66" fontId="0" fillId="0" borderId="1" xfId="4" applyFont="1" applyFill="1" applyBorder="1"/>
    <xf numFmtId="0" fontId="28" fillId="5" borderId="2" xfId="0" applyFont="1" applyFill="1" applyBorder="1" applyAlignment="1">
      <alignment horizontal="center" wrapText="1"/>
    </xf>
    <xf numFmtId="0" fontId="28" fillId="5" borderId="5" xfId="0" applyFont="1" applyFill="1" applyBorder="1" applyAlignment="1">
      <alignment horizontal="center" wrapText="1"/>
    </xf>
    <xf numFmtId="0" fontId="28" fillId="5" borderId="6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left" vertical="center"/>
    </xf>
    <xf numFmtId="0" fontId="1" fillId="7" borderId="1" xfId="0" applyFont="1" applyFill="1" applyBorder="1"/>
    <xf numFmtId="0" fontId="22" fillId="7" borderId="1" xfId="0" applyFont="1" applyFill="1" applyBorder="1"/>
    <xf numFmtId="0" fontId="23" fillId="7" borderId="1" xfId="0" applyFont="1" applyFill="1" applyBorder="1" applyAlignment="1">
      <alignment horizontal="right" vertical="center"/>
    </xf>
    <xf numFmtId="43" fontId="1" fillId="7" borderId="1" xfId="1" applyFont="1" applyFill="1" applyBorder="1" applyAlignment="1">
      <alignment horizontal="right"/>
    </xf>
    <xf numFmtId="43" fontId="1" fillId="7" borderId="1" xfId="1" applyFont="1" applyFill="1" applyBorder="1"/>
    <xf numFmtId="0" fontId="1" fillId="7" borderId="8" xfId="0" applyFont="1" applyFill="1" applyBorder="1"/>
    <xf numFmtId="0" fontId="1" fillId="7" borderId="1" xfId="0" quotePrefix="1" applyFont="1" applyFill="1" applyBorder="1" applyAlignment="1">
      <alignment horizontal="center"/>
    </xf>
    <xf numFmtId="0" fontId="23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wrapText="1"/>
    </xf>
    <xf numFmtId="0" fontId="32" fillId="7" borderId="1" xfId="0" applyFont="1" applyFill="1" applyBorder="1" applyAlignment="1"/>
    <xf numFmtId="0" fontId="19" fillId="7" borderId="1" xfId="0" applyFont="1" applyFill="1" applyBorder="1" applyAlignment="1">
      <alignment horizontal="right" wrapText="1"/>
    </xf>
    <xf numFmtId="0" fontId="33" fillId="7" borderId="1" xfId="0" applyFont="1" applyFill="1" applyBorder="1" applyAlignment="1">
      <alignment wrapText="1"/>
    </xf>
    <xf numFmtId="0" fontId="31" fillId="7" borderId="1" xfId="0" applyFont="1" applyFill="1" applyBorder="1"/>
    <xf numFmtId="0" fontId="28" fillId="7" borderId="1" xfId="0" applyFont="1" applyFill="1" applyBorder="1" applyAlignment="1">
      <alignment wrapText="1"/>
    </xf>
    <xf numFmtId="165" fontId="20" fillId="7" borderId="1" xfId="6" applyFont="1" applyFill="1" applyBorder="1"/>
    <xf numFmtId="0" fontId="1" fillId="8" borderId="1" xfId="0" applyFont="1" applyFill="1" applyBorder="1"/>
    <xf numFmtId="14" fontId="3" fillId="7" borderId="1" xfId="0" applyNumberFormat="1" applyFont="1" applyFill="1" applyBorder="1" applyAlignment="1">
      <alignment horizontal="right"/>
    </xf>
    <xf numFmtId="0" fontId="28" fillId="7" borderId="2" xfId="0" applyFont="1" applyFill="1" applyBorder="1" applyAlignment="1">
      <alignment wrapText="1"/>
    </xf>
    <xf numFmtId="0" fontId="34" fillId="7" borderId="1" xfId="0" applyFont="1" applyFill="1" applyBorder="1" applyAlignment="1">
      <alignment wrapText="1"/>
    </xf>
    <xf numFmtId="0" fontId="3" fillId="7" borderId="2" xfId="0" applyFont="1" applyFill="1" applyBorder="1"/>
    <xf numFmtId="0" fontId="1" fillId="7" borderId="1" xfId="0" applyFont="1" applyFill="1" applyBorder="1" applyAlignment="1">
      <alignment horizontal="right"/>
    </xf>
    <xf numFmtId="14" fontId="3" fillId="5" borderId="1" xfId="1" applyNumberFormat="1" applyFont="1" applyFill="1" applyBorder="1"/>
    <xf numFmtId="0" fontId="3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15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65" fontId="17" fillId="0" borderId="4" xfId="6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165" fontId="17" fillId="0" borderId="1" xfId="6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1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7" xfId="0" quotePrefix="1" applyFont="1" applyFill="1" applyBorder="1" applyAlignment="1">
      <alignment horizontal="center"/>
    </xf>
    <xf numFmtId="14" fontId="3" fillId="9" borderId="1" xfId="1" applyNumberFormat="1" applyFont="1" applyFill="1" applyBorder="1"/>
    <xf numFmtId="1" fontId="1" fillId="7" borderId="1" xfId="0" quotePrefix="1" applyNumberFormat="1" applyFont="1" applyFill="1" applyBorder="1" applyAlignment="1">
      <alignment horizontal="center"/>
    </xf>
    <xf numFmtId="14" fontId="3" fillId="5" borderId="7" xfId="1" applyNumberFormat="1" applyFont="1" applyFill="1" applyBorder="1"/>
    <xf numFmtId="0" fontId="1" fillId="7" borderId="1" xfId="0" applyFont="1" applyFill="1" applyBorder="1" applyAlignment="1">
      <alignment wrapText="1"/>
    </xf>
    <xf numFmtId="2" fontId="1" fillId="7" borderId="1" xfId="0" applyNumberFormat="1" applyFont="1" applyFill="1" applyBorder="1"/>
    <xf numFmtId="14" fontId="1" fillId="7" borderId="3" xfId="0" applyNumberFormat="1" applyFont="1" applyFill="1" applyBorder="1"/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</cellXfs>
  <cellStyles count="29">
    <cellStyle name="Hipervínculo" xfId="2" builtinId="8"/>
    <cellStyle name="Hipervínculo 2" xfId="3"/>
    <cellStyle name="Hipervínculo 2 2" xfId="9"/>
    <cellStyle name="Millares" xfId="1" builtinId="3"/>
    <cellStyle name="Millares [0]" xfId="7" builtinId="6"/>
    <cellStyle name="Millares [0] 2" xfId="15"/>
    <cellStyle name="Millares 10" xfId="26"/>
    <cellStyle name="Millares 11" xfId="21"/>
    <cellStyle name="Millares 12" xfId="24"/>
    <cellStyle name="Millares 13" xfId="25"/>
    <cellStyle name="Millares 14" xfId="27"/>
    <cellStyle name="Millares 2" xfId="6"/>
    <cellStyle name="Millares 2 2" xfId="5"/>
    <cellStyle name="Millares 2 2 2" xfId="14"/>
    <cellStyle name="Millares 3" xfId="16"/>
    <cellStyle name="Millares 4" xfId="8"/>
    <cellStyle name="Millares 5" xfId="13"/>
    <cellStyle name="Millares 6" xfId="19"/>
    <cellStyle name="Millares 7" xfId="20"/>
    <cellStyle name="Millares 8" xfId="23"/>
    <cellStyle name="Millares 9" xfId="22"/>
    <cellStyle name="Moneda" xfId="28" builtinId="4"/>
    <cellStyle name="Moneda 2" xfId="4"/>
    <cellStyle name="Moneda 2 2" xfId="18"/>
    <cellStyle name="Moneda 2 3" xfId="11"/>
    <cellStyle name="Moneda 3" xfId="17"/>
    <cellStyle name="Moneda 4" xfId="12"/>
    <cellStyle name="Normal" xfId="0" builtinId="0"/>
    <cellStyle name="Normal 2 77" xfId="10"/>
  </cellStyles>
  <dxfs count="0"/>
  <tableStyles count="0" defaultTableStyle="TableStyleMedium2" defaultPivotStyle="PivotStyleLight16"/>
  <colors>
    <mruColors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0"/>
  <sheetViews>
    <sheetView zoomScale="70" zoomScaleNormal="70" workbookViewId="0">
      <pane ySplit="10" topLeftCell="A11" activePane="bottomLeft" state="frozen"/>
      <selection activeCell="A196" sqref="A196"/>
      <selection pane="bottomLeft" activeCell="I25" sqref="I25"/>
    </sheetView>
  </sheetViews>
  <sheetFormatPr baseColWidth="10" defaultRowHeight="23.25" customHeight="1" x14ac:dyDescent="0.25"/>
  <cols>
    <col min="1" max="1" width="10.5703125" style="26" customWidth="1"/>
    <col min="2" max="2" width="32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8" hidden="1" customWidth="1"/>
    <col min="9" max="9" width="39.7109375" style="24" customWidth="1"/>
    <col min="10" max="10" width="27.140625" style="18" customWidth="1"/>
    <col min="11" max="11" width="21.5703125" customWidth="1"/>
    <col min="12" max="12" width="28.140625" hidden="1" customWidth="1"/>
    <col min="13" max="13" width="42.7109375" style="11" customWidth="1"/>
    <col min="14" max="14" width="43.28515625" style="11" customWidth="1"/>
    <col min="15" max="15" width="32" style="11" customWidth="1"/>
    <col min="16" max="16" width="40.5703125" style="11" customWidth="1"/>
    <col min="17" max="17" width="34.42578125" style="11" customWidth="1"/>
    <col min="18" max="18" width="34" style="11" customWidth="1"/>
    <col min="19" max="19" width="44.28515625" style="11" customWidth="1"/>
    <col min="20" max="20" width="33.5703125" style="11" customWidth="1"/>
    <col min="21" max="109" width="11.42578125" style="11"/>
  </cols>
  <sheetData>
    <row r="1" spans="1:109" ht="23.25" customHeight="1" x14ac:dyDescent="0.25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9" t="s">
        <v>14</v>
      </c>
    </row>
    <row r="2" spans="1:109" ht="23.25" customHeight="1" x14ac:dyDescent="0.25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7"/>
    </row>
    <row r="3" spans="1:109" ht="23.25" customHeight="1" x14ac:dyDescent="0.25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27"/>
    </row>
    <row r="4" spans="1:109" ht="23.25" customHeight="1" x14ac:dyDescent="0.25">
      <c r="A4" s="12"/>
      <c r="B4" s="13"/>
      <c r="C4" s="14"/>
      <c r="D4" s="15"/>
      <c r="E4" s="16"/>
      <c r="F4" s="17"/>
      <c r="H4"/>
      <c r="I4" s="12"/>
      <c r="J4" s="13"/>
      <c r="K4" s="14"/>
      <c r="L4" s="27"/>
    </row>
    <row r="5" spans="1:109" ht="23.25" customHeight="1" x14ac:dyDescent="0.25">
      <c r="A5" s="130" t="s">
        <v>158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27"/>
    </row>
    <row r="6" spans="1:109" ht="23.25" customHeight="1" x14ac:dyDescent="0.25">
      <c r="A6" s="11"/>
      <c r="H6"/>
      <c r="I6"/>
      <c r="J6"/>
      <c r="L6" t="s">
        <v>15</v>
      </c>
    </row>
    <row r="7" spans="1:109" ht="23.25" customHeight="1" x14ac:dyDescent="0.25">
      <c r="A7" s="131" t="s">
        <v>23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t="s">
        <v>16</v>
      </c>
    </row>
    <row r="8" spans="1:109" ht="23.25" customHeight="1" x14ac:dyDescent="0.25">
      <c r="A8" s="130" t="s">
        <v>17</v>
      </c>
      <c r="B8" s="130"/>
      <c r="C8" s="130"/>
      <c r="D8" s="130"/>
      <c r="E8" s="130"/>
      <c r="F8" s="130"/>
      <c r="G8" s="130"/>
      <c r="H8" s="130"/>
      <c r="I8" s="28"/>
      <c r="J8" s="29"/>
      <c r="K8" s="11"/>
      <c r="L8" t="s">
        <v>18</v>
      </c>
    </row>
    <row r="9" spans="1:109" ht="23.25" customHeight="1" x14ac:dyDescent="0.25">
      <c r="G9" s="21" t="s">
        <v>19</v>
      </c>
      <c r="H9" s="20">
        <f>10399521*0.16</f>
        <v>1663923.36</v>
      </c>
      <c r="I9" s="29"/>
      <c r="J9" s="31" t="s">
        <v>30</v>
      </c>
      <c r="K9" s="25"/>
      <c r="L9" t="s">
        <v>20</v>
      </c>
    </row>
    <row r="10" spans="1:109" s="22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</row>
    <row r="11" spans="1:109" ht="31.5" customHeight="1" x14ac:dyDescent="0.25">
      <c r="A11" s="71">
        <v>277</v>
      </c>
      <c r="B11" s="54" t="s">
        <v>159</v>
      </c>
      <c r="C11" s="106">
        <v>901036012</v>
      </c>
      <c r="D11" s="55">
        <v>43000</v>
      </c>
      <c r="E11" s="127" t="s">
        <v>160</v>
      </c>
      <c r="F11" s="54">
        <v>5917</v>
      </c>
      <c r="G11" s="106">
        <v>305717</v>
      </c>
      <c r="H11" s="10"/>
      <c r="I11" s="56">
        <v>3</v>
      </c>
      <c r="J11" s="10">
        <v>13721232.66</v>
      </c>
      <c r="K11" s="138">
        <v>43027</v>
      </c>
      <c r="L11" s="138">
        <v>43027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56.25" customHeight="1" x14ac:dyDescent="0.25">
      <c r="A12" s="71">
        <f t="shared" ref="A12:A59" si="0">A11+1</f>
        <v>278</v>
      </c>
      <c r="B12" s="54" t="s">
        <v>59</v>
      </c>
      <c r="C12" s="54">
        <v>830095213</v>
      </c>
      <c r="D12" s="55">
        <v>43000</v>
      </c>
      <c r="E12" s="54" t="s">
        <v>60</v>
      </c>
      <c r="F12" s="54">
        <v>1017</v>
      </c>
      <c r="G12" s="106">
        <v>306517</v>
      </c>
      <c r="H12" s="75">
        <v>0</v>
      </c>
      <c r="I12" s="34" t="s">
        <v>161</v>
      </c>
      <c r="J12" s="81">
        <v>412593634</v>
      </c>
      <c r="K12" s="138">
        <v>43032</v>
      </c>
      <c r="L12" s="138">
        <v>43032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71">
        <f t="shared" si="0"/>
        <v>279</v>
      </c>
      <c r="B13" s="139" t="s">
        <v>107</v>
      </c>
      <c r="C13" s="139">
        <v>124255</v>
      </c>
      <c r="D13" s="55">
        <v>43000</v>
      </c>
      <c r="E13" s="54" t="s">
        <v>108</v>
      </c>
      <c r="F13" s="139">
        <v>189617</v>
      </c>
      <c r="G13" s="140">
        <v>306617</v>
      </c>
      <c r="H13" s="141">
        <v>2280000</v>
      </c>
      <c r="I13" s="56">
        <v>4575</v>
      </c>
      <c r="J13" s="10">
        <v>14280000</v>
      </c>
      <c r="K13" s="138">
        <v>43032</v>
      </c>
      <c r="L13" s="138">
        <v>43032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117">
        <f t="shared" si="0"/>
        <v>280</v>
      </c>
      <c r="B14" s="139" t="s">
        <v>162</v>
      </c>
      <c r="C14" s="139">
        <v>900033567</v>
      </c>
      <c r="D14" s="55">
        <v>43000</v>
      </c>
      <c r="E14" s="54" t="s">
        <v>163</v>
      </c>
      <c r="F14" s="139">
        <v>162817</v>
      </c>
      <c r="G14" s="54">
        <v>306717</v>
      </c>
      <c r="H14" s="141">
        <v>23035504</v>
      </c>
      <c r="I14" s="142">
        <v>11071</v>
      </c>
      <c r="J14" s="141">
        <f>144275000</f>
        <v>144275000</v>
      </c>
      <c r="K14" s="109">
        <v>43032</v>
      </c>
      <c r="L14" s="109">
        <v>43032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117">
        <f t="shared" si="0"/>
        <v>281</v>
      </c>
      <c r="B15" s="174" t="s">
        <v>30</v>
      </c>
      <c r="C15" s="175"/>
      <c r="D15" s="175"/>
      <c r="E15" s="175"/>
      <c r="F15" s="175"/>
      <c r="G15" s="175"/>
      <c r="H15" s="175"/>
      <c r="I15" s="175"/>
      <c r="J15" s="175"/>
      <c r="K15" s="176"/>
      <c r="L15" s="14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117">
        <f t="shared" si="0"/>
        <v>282</v>
      </c>
      <c r="B16" s="174" t="s">
        <v>30</v>
      </c>
      <c r="C16" s="175"/>
      <c r="D16" s="175"/>
      <c r="E16" s="175"/>
      <c r="F16" s="175"/>
      <c r="G16" s="175"/>
      <c r="H16" s="175"/>
      <c r="I16" s="175"/>
      <c r="J16" s="175"/>
      <c r="K16" s="176"/>
      <c r="L16" s="14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ht="23.25" customHeight="1" x14ac:dyDescent="0.25">
      <c r="A17" s="117">
        <f t="shared" si="0"/>
        <v>283</v>
      </c>
      <c r="B17" s="76" t="s">
        <v>169</v>
      </c>
      <c r="C17" s="54">
        <v>900642766</v>
      </c>
      <c r="D17" s="55">
        <v>43000</v>
      </c>
      <c r="E17" s="144" t="s">
        <v>170</v>
      </c>
      <c r="F17" s="77">
        <v>155917</v>
      </c>
      <c r="G17" s="54">
        <v>307017</v>
      </c>
      <c r="H17" s="141">
        <v>2312492.2799999998</v>
      </c>
      <c r="I17" s="142" t="s">
        <v>171</v>
      </c>
      <c r="J17" s="141">
        <v>14483504.279999999</v>
      </c>
      <c r="K17" s="138">
        <v>43032</v>
      </c>
      <c r="L17" s="138">
        <v>43032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</row>
    <row r="18" spans="1:109" ht="23.25" customHeight="1" x14ac:dyDescent="0.25">
      <c r="A18" s="117">
        <f t="shared" si="0"/>
        <v>284</v>
      </c>
      <c r="B18" s="76" t="s">
        <v>172</v>
      </c>
      <c r="C18" s="105">
        <v>830063465</v>
      </c>
      <c r="D18" s="55">
        <v>43000</v>
      </c>
      <c r="E18" s="76" t="s">
        <v>173</v>
      </c>
      <c r="F18" s="54">
        <v>182517</v>
      </c>
      <c r="G18" s="108">
        <v>307117</v>
      </c>
      <c r="H18" s="141"/>
      <c r="I18" s="142">
        <v>7346</v>
      </c>
      <c r="J18" s="141">
        <v>49500000</v>
      </c>
      <c r="K18" s="138">
        <v>43032</v>
      </c>
      <c r="L18" s="138">
        <v>43032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</row>
    <row r="19" spans="1:109" ht="23.25" customHeight="1" x14ac:dyDescent="0.25">
      <c r="A19" s="117">
        <f t="shared" si="0"/>
        <v>285</v>
      </c>
      <c r="B19" s="174" t="s">
        <v>30</v>
      </c>
      <c r="C19" s="175"/>
      <c r="D19" s="175"/>
      <c r="E19" s="175"/>
      <c r="F19" s="175"/>
      <c r="G19" s="175"/>
      <c r="H19" s="175"/>
      <c r="I19" s="175"/>
      <c r="J19" s="175"/>
      <c r="K19" s="176"/>
      <c r="L19" s="14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</row>
    <row r="20" spans="1:109" ht="28.5" customHeight="1" x14ac:dyDescent="0.25">
      <c r="A20" s="117">
        <f t="shared" si="0"/>
        <v>286</v>
      </c>
      <c r="B20" s="139" t="s">
        <v>51</v>
      </c>
      <c r="C20" s="139">
        <v>901026123</v>
      </c>
      <c r="D20" s="55">
        <v>43000</v>
      </c>
      <c r="E20" s="139" t="s">
        <v>52</v>
      </c>
      <c r="F20" s="139">
        <v>4817</v>
      </c>
      <c r="G20" s="140">
        <v>308117</v>
      </c>
      <c r="H20" s="141"/>
      <c r="I20" s="146" t="s">
        <v>56</v>
      </c>
      <c r="J20" s="141">
        <v>397156156.45999998</v>
      </c>
      <c r="K20" s="138">
        <v>43032</v>
      </c>
      <c r="L20" s="138">
        <v>43032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</row>
    <row r="21" spans="1:109" ht="23.25" customHeight="1" x14ac:dyDescent="0.25">
      <c r="A21" s="117">
        <f t="shared" si="0"/>
        <v>287</v>
      </c>
      <c r="B21" s="54" t="s">
        <v>57</v>
      </c>
      <c r="C21" s="54">
        <v>901028912</v>
      </c>
      <c r="D21" s="55">
        <v>43000</v>
      </c>
      <c r="E21" s="54" t="s">
        <v>58</v>
      </c>
      <c r="F21" s="54">
        <v>5717</v>
      </c>
      <c r="G21" s="54">
        <v>308317</v>
      </c>
      <c r="H21" s="10"/>
      <c r="I21" s="41" t="s">
        <v>56</v>
      </c>
      <c r="J21" s="10">
        <v>392933309.11000001</v>
      </c>
      <c r="K21" s="109">
        <v>43032</v>
      </c>
      <c r="L21" s="109">
        <v>43032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</row>
    <row r="22" spans="1:109" ht="23.25" customHeight="1" x14ac:dyDescent="0.25">
      <c r="A22" s="117">
        <f t="shared" si="0"/>
        <v>288</v>
      </c>
      <c r="B22" s="54" t="s">
        <v>174</v>
      </c>
      <c r="C22" s="37">
        <v>800147578</v>
      </c>
      <c r="D22" s="55">
        <v>43000</v>
      </c>
      <c r="E22" s="80" t="s">
        <v>175</v>
      </c>
      <c r="F22" s="54">
        <v>74517</v>
      </c>
      <c r="G22" s="106" t="s">
        <v>176</v>
      </c>
      <c r="H22" s="75">
        <v>8212808</v>
      </c>
      <c r="I22" s="147" t="s">
        <v>177</v>
      </c>
      <c r="J22" s="75">
        <f>51438115+51438115</f>
        <v>102876230</v>
      </c>
      <c r="K22" s="138">
        <v>43032</v>
      </c>
      <c r="L22" s="138">
        <v>43032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ht="40.5" customHeight="1" x14ac:dyDescent="0.25">
      <c r="A23" s="117">
        <f t="shared" si="0"/>
        <v>289</v>
      </c>
      <c r="B23" s="54" t="s">
        <v>102</v>
      </c>
      <c r="C23" s="54">
        <v>800212545</v>
      </c>
      <c r="D23" s="55">
        <v>43000</v>
      </c>
      <c r="E23" s="54" t="s">
        <v>103</v>
      </c>
      <c r="F23" s="54">
        <v>192117</v>
      </c>
      <c r="G23" s="106">
        <v>308517</v>
      </c>
      <c r="H23" s="10">
        <v>0</v>
      </c>
      <c r="I23" s="56" t="s">
        <v>178</v>
      </c>
      <c r="J23" s="10">
        <f>533638872+658917948</f>
        <v>1192556820</v>
      </c>
      <c r="K23" s="138">
        <v>43032</v>
      </c>
      <c r="L23" s="138">
        <v>43032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</row>
    <row r="24" spans="1:109" ht="23.25" customHeight="1" x14ac:dyDescent="0.25">
      <c r="A24" s="117">
        <f t="shared" si="0"/>
        <v>290</v>
      </c>
      <c r="B24" s="174" t="s">
        <v>30</v>
      </c>
      <c r="C24" s="175"/>
      <c r="D24" s="175"/>
      <c r="E24" s="175"/>
      <c r="F24" s="175"/>
      <c r="G24" s="175"/>
      <c r="H24" s="175"/>
      <c r="I24" s="175"/>
      <c r="J24" s="175"/>
      <c r="K24" s="176"/>
      <c r="L24" s="14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ht="23.25" customHeight="1" x14ac:dyDescent="0.25">
      <c r="A25" s="117">
        <f t="shared" si="0"/>
        <v>291</v>
      </c>
      <c r="B25" s="37" t="s">
        <v>182</v>
      </c>
      <c r="C25" s="54">
        <v>900343856</v>
      </c>
      <c r="D25" s="55">
        <v>43004</v>
      </c>
      <c r="E25" s="110" t="s">
        <v>183</v>
      </c>
      <c r="F25" s="54">
        <v>199617</v>
      </c>
      <c r="G25" s="54">
        <v>314517</v>
      </c>
      <c r="H25" s="141">
        <v>4710084</v>
      </c>
      <c r="I25" s="41" t="s">
        <v>184</v>
      </c>
      <c r="J25" s="141">
        <v>29500000</v>
      </c>
      <c r="K25" s="138">
        <v>43032</v>
      </c>
      <c r="L25" s="138">
        <v>43032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</row>
    <row r="26" spans="1:109" ht="23.25" customHeight="1" x14ac:dyDescent="0.25">
      <c r="A26" s="117">
        <f t="shared" si="0"/>
        <v>292</v>
      </c>
      <c r="B26" s="54" t="s">
        <v>61</v>
      </c>
      <c r="C26" s="54">
        <v>800007813</v>
      </c>
      <c r="D26" s="55">
        <v>43007</v>
      </c>
      <c r="E26" s="54" t="s">
        <v>62</v>
      </c>
      <c r="F26" s="106">
        <v>1117</v>
      </c>
      <c r="G26" s="139">
        <v>316417</v>
      </c>
      <c r="H26" s="75">
        <v>0</v>
      </c>
      <c r="I26" s="150">
        <v>9117011738</v>
      </c>
      <c r="J26" s="151">
        <v>147461712</v>
      </c>
      <c r="K26" s="138">
        <v>43032</v>
      </c>
      <c r="L26" s="138">
        <v>43032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</row>
    <row r="27" spans="1:109" ht="23.25" customHeight="1" x14ac:dyDescent="0.25">
      <c r="A27" s="117">
        <f t="shared" si="0"/>
        <v>293</v>
      </c>
      <c r="B27" s="152" t="s">
        <v>115</v>
      </c>
      <c r="C27" s="54">
        <v>860036649</v>
      </c>
      <c r="D27" s="55">
        <v>43007</v>
      </c>
      <c r="E27" s="54" t="s">
        <v>116</v>
      </c>
      <c r="F27" s="54">
        <v>219217</v>
      </c>
      <c r="G27" s="106">
        <v>316517</v>
      </c>
      <c r="H27" s="141">
        <v>1677130</v>
      </c>
      <c r="I27" s="56" t="s">
        <v>185</v>
      </c>
      <c r="J27" s="141">
        <v>10504210.08</v>
      </c>
      <c r="K27" s="153">
        <v>43032</v>
      </c>
      <c r="L27" s="153">
        <v>43032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</row>
    <row r="28" spans="1:109" ht="23.25" customHeight="1" x14ac:dyDescent="0.25">
      <c r="A28" s="117">
        <f t="shared" si="0"/>
        <v>294</v>
      </c>
      <c r="B28" s="154" t="s">
        <v>29</v>
      </c>
      <c r="C28" s="139">
        <v>830122566</v>
      </c>
      <c r="D28" s="55">
        <v>43007</v>
      </c>
      <c r="E28" s="139" t="s">
        <v>28</v>
      </c>
      <c r="F28" s="140">
        <v>10117</v>
      </c>
      <c r="G28" s="140">
        <v>296617</v>
      </c>
      <c r="H28" s="141">
        <v>195174609.81</v>
      </c>
      <c r="I28" s="155" t="s">
        <v>186</v>
      </c>
      <c r="J28" s="141">
        <v>1432298883.5999999</v>
      </c>
      <c r="K28" s="153">
        <v>43032</v>
      </c>
      <c r="L28" s="153">
        <v>43032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</row>
    <row r="29" spans="1:109" ht="23.25" customHeight="1" x14ac:dyDescent="0.25">
      <c r="A29" s="117">
        <f t="shared" si="0"/>
        <v>295</v>
      </c>
      <c r="B29" s="139" t="s">
        <v>109</v>
      </c>
      <c r="C29" s="139">
        <v>800198591</v>
      </c>
      <c r="D29" s="55">
        <v>43010</v>
      </c>
      <c r="E29" s="139" t="s">
        <v>79</v>
      </c>
      <c r="F29" s="139">
        <v>74417</v>
      </c>
      <c r="G29" s="140">
        <v>316617</v>
      </c>
      <c r="H29" s="10"/>
      <c r="I29" s="56" t="s">
        <v>187</v>
      </c>
      <c r="J29" s="10">
        <f>24932555+24932555</f>
        <v>49865110</v>
      </c>
      <c r="K29" s="153">
        <v>43032</v>
      </c>
      <c r="L29" s="153">
        <v>43032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</row>
    <row r="30" spans="1:109" ht="23.25" customHeight="1" x14ac:dyDescent="0.25">
      <c r="A30" s="117">
        <f t="shared" si="0"/>
        <v>296</v>
      </c>
      <c r="B30" s="156" t="s">
        <v>119</v>
      </c>
      <c r="C30" s="37">
        <v>800199498</v>
      </c>
      <c r="D30" s="55">
        <v>43010</v>
      </c>
      <c r="E30" s="156" t="s">
        <v>120</v>
      </c>
      <c r="F30" s="139">
        <v>192417</v>
      </c>
      <c r="G30" s="140">
        <v>322017</v>
      </c>
      <c r="H30" s="141"/>
      <c r="I30" s="142" t="s">
        <v>188</v>
      </c>
      <c r="J30" s="157">
        <f>30631542.48*2</f>
        <v>61263084.960000001</v>
      </c>
      <c r="K30" s="153">
        <v>43032</v>
      </c>
      <c r="L30" s="153">
        <v>43032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</row>
    <row r="31" spans="1:109" ht="23.25" customHeight="1" x14ac:dyDescent="0.25">
      <c r="A31" s="71">
        <f t="shared" si="0"/>
        <v>297</v>
      </c>
      <c r="B31" s="158" t="s">
        <v>189</v>
      </c>
      <c r="C31" s="54">
        <v>800223867</v>
      </c>
      <c r="D31" s="55">
        <v>43010</v>
      </c>
      <c r="E31" s="110" t="s">
        <v>190</v>
      </c>
      <c r="F31" s="78">
        <v>192317</v>
      </c>
      <c r="G31" s="140">
        <v>322117</v>
      </c>
      <c r="H31" s="141"/>
      <c r="I31" s="142" t="s">
        <v>191</v>
      </c>
      <c r="J31" s="113">
        <f>+J3+162999342</f>
        <v>162999342</v>
      </c>
      <c r="K31" s="153">
        <v>43032</v>
      </c>
      <c r="L31" s="153">
        <v>43032</v>
      </c>
    </row>
    <row r="32" spans="1:109" ht="31.5" customHeight="1" x14ac:dyDescent="0.25">
      <c r="A32" s="71">
        <f t="shared" si="0"/>
        <v>298</v>
      </c>
      <c r="B32" s="111" t="s">
        <v>192</v>
      </c>
      <c r="C32" s="54">
        <v>9001100012</v>
      </c>
      <c r="D32" s="55">
        <v>43010</v>
      </c>
      <c r="E32" s="112" t="s">
        <v>114</v>
      </c>
      <c r="F32" s="78">
        <v>73717</v>
      </c>
      <c r="G32" s="140">
        <v>324217</v>
      </c>
      <c r="H32" s="141">
        <v>117685099.09999999</v>
      </c>
      <c r="I32" s="61" t="s">
        <v>193</v>
      </c>
      <c r="J32" s="113">
        <v>1123002272.55</v>
      </c>
      <c r="K32" s="153">
        <v>43032</v>
      </c>
      <c r="L32" s="153">
        <v>43032</v>
      </c>
    </row>
    <row r="33" spans="1:12" ht="23.25" customHeight="1" x14ac:dyDescent="0.25">
      <c r="A33" s="117">
        <f t="shared" si="0"/>
        <v>299</v>
      </c>
      <c r="B33" s="156" t="s">
        <v>194</v>
      </c>
      <c r="C33" s="54">
        <v>900642766</v>
      </c>
      <c r="D33" s="55">
        <v>43010</v>
      </c>
      <c r="E33" s="54" t="s">
        <v>195</v>
      </c>
      <c r="F33" s="54">
        <v>164317</v>
      </c>
      <c r="G33" s="54">
        <v>322217</v>
      </c>
      <c r="H33" s="141">
        <v>4950292</v>
      </c>
      <c r="I33" s="142">
        <v>5655</v>
      </c>
      <c r="J33" s="141">
        <v>31004460</v>
      </c>
      <c r="K33" s="153">
        <v>43032</v>
      </c>
      <c r="L33" s="153">
        <v>43032</v>
      </c>
    </row>
    <row r="34" spans="1:12" ht="23.25" customHeight="1" x14ac:dyDescent="0.25">
      <c r="A34" s="117">
        <f t="shared" si="0"/>
        <v>300</v>
      </c>
      <c r="B34" s="174" t="s">
        <v>30</v>
      </c>
      <c r="C34" s="175"/>
      <c r="D34" s="175"/>
      <c r="E34" s="175"/>
      <c r="F34" s="175"/>
      <c r="G34" s="175"/>
      <c r="H34" s="175"/>
      <c r="I34" s="175"/>
      <c r="J34" s="175"/>
      <c r="K34" s="176"/>
      <c r="L34" s="148"/>
    </row>
    <row r="35" spans="1:12" ht="23.25" customHeight="1" x14ac:dyDescent="0.25">
      <c r="A35" s="117">
        <f t="shared" si="0"/>
        <v>301</v>
      </c>
      <c r="B35" s="54" t="s">
        <v>123</v>
      </c>
      <c r="C35" s="54">
        <v>901016196</v>
      </c>
      <c r="D35" s="55">
        <v>43010</v>
      </c>
      <c r="E35" s="116" t="s">
        <v>196</v>
      </c>
      <c r="F35" s="106">
        <v>2017</v>
      </c>
      <c r="G35" s="54">
        <v>322717</v>
      </c>
      <c r="H35" s="141"/>
      <c r="I35" s="142" t="s">
        <v>197</v>
      </c>
      <c r="J35" s="141">
        <v>645712477.96000004</v>
      </c>
      <c r="K35" s="153">
        <v>43032</v>
      </c>
      <c r="L35" s="153">
        <v>43032</v>
      </c>
    </row>
    <row r="36" spans="1:12" ht="23.25" customHeight="1" x14ac:dyDescent="0.25">
      <c r="A36" s="117">
        <f t="shared" si="0"/>
        <v>302</v>
      </c>
      <c r="B36" s="54" t="s">
        <v>198</v>
      </c>
      <c r="C36" s="54">
        <v>800141397</v>
      </c>
      <c r="D36" s="55">
        <v>43011</v>
      </c>
      <c r="E36" s="73" t="s">
        <v>199</v>
      </c>
      <c r="F36" s="54">
        <v>43617</v>
      </c>
      <c r="G36" s="54">
        <v>321017</v>
      </c>
      <c r="H36" s="54"/>
      <c r="I36" s="54"/>
      <c r="J36" s="141">
        <v>296432400</v>
      </c>
      <c r="K36" s="153">
        <v>43032</v>
      </c>
      <c r="L36" s="114"/>
    </row>
    <row r="37" spans="1:12" ht="23.25" customHeight="1" x14ac:dyDescent="0.25">
      <c r="A37" s="117">
        <f t="shared" si="0"/>
        <v>303</v>
      </c>
      <c r="B37" s="158" t="s">
        <v>121</v>
      </c>
      <c r="C37" s="139">
        <v>830012785</v>
      </c>
      <c r="D37" s="55">
        <v>43011</v>
      </c>
      <c r="E37" s="110" t="s">
        <v>122</v>
      </c>
      <c r="F37" s="78">
        <v>214217</v>
      </c>
      <c r="G37" s="140">
        <v>305317</v>
      </c>
      <c r="H37" s="141">
        <v>57618450</v>
      </c>
      <c r="I37" s="142">
        <v>3231</v>
      </c>
      <c r="J37" s="115">
        <v>360873450</v>
      </c>
      <c r="K37" s="153">
        <v>43032</v>
      </c>
      <c r="L37" s="153">
        <v>43032</v>
      </c>
    </row>
    <row r="38" spans="1:12" ht="23.25" customHeight="1" x14ac:dyDescent="0.25">
      <c r="A38" s="117">
        <f t="shared" si="0"/>
        <v>304</v>
      </c>
      <c r="B38" s="139" t="s">
        <v>107</v>
      </c>
      <c r="C38" s="139">
        <v>124255</v>
      </c>
      <c r="D38" s="55">
        <v>43011</v>
      </c>
      <c r="E38" s="54" t="s">
        <v>108</v>
      </c>
      <c r="F38" s="139">
        <v>189617</v>
      </c>
      <c r="G38" s="140">
        <v>322917</v>
      </c>
      <c r="H38" s="141">
        <v>2280000</v>
      </c>
      <c r="I38" s="56">
        <v>4608</v>
      </c>
      <c r="J38" s="10">
        <v>14280000</v>
      </c>
      <c r="K38" s="153">
        <v>43032</v>
      </c>
      <c r="L38" s="153">
        <v>43032</v>
      </c>
    </row>
    <row r="39" spans="1:12" ht="23.25" customHeight="1" x14ac:dyDescent="0.25">
      <c r="A39" s="117">
        <f t="shared" si="0"/>
        <v>305</v>
      </c>
      <c r="B39" s="54" t="s">
        <v>164</v>
      </c>
      <c r="C39" s="104">
        <v>890900943</v>
      </c>
      <c r="D39" s="55">
        <v>43011</v>
      </c>
      <c r="E39" s="127" t="s">
        <v>104</v>
      </c>
      <c r="F39" s="54">
        <v>243217</v>
      </c>
      <c r="G39" s="140">
        <v>306817</v>
      </c>
      <c r="H39" s="141">
        <v>1971394</v>
      </c>
      <c r="I39" s="142" t="s">
        <v>165</v>
      </c>
      <c r="J39" s="141">
        <v>16160150</v>
      </c>
      <c r="K39" s="153">
        <v>43032</v>
      </c>
      <c r="L39" s="153">
        <v>43032</v>
      </c>
    </row>
    <row r="40" spans="1:12" ht="23.25" customHeight="1" x14ac:dyDescent="0.25">
      <c r="A40" s="117">
        <f t="shared" si="0"/>
        <v>306</v>
      </c>
      <c r="B40" s="154" t="s">
        <v>54</v>
      </c>
      <c r="C40" s="139">
        <v>891410137</v>
      </c>
      <c r="D40" s="55">
        <v>43011</v>
      </c>
      <c r="E40" s="74" t="s">
        <v>55</v>
      </c>
      <c r="F40" s="139">
        <v>4617</v>
      </c>
      <c r="G40" s="140">
        <v>323217</v>
      </c>
      <c r="H40" s="141">
        <v>36590658</v>
      </c>
      <c r="I40" s="42" t="s">
        <v>56</v>
      </c>
      <c r="J40" s="79">
        <v>265282267</v>
      </c>
      <c r="K40" s="153">
        <v>43032</v>
      </c>
      <c r="L40" s="153">
        <v>43032</v>
      </c>
    </row>
    <row r="41" spans="1:12" ht="23.25" customHeight="1" x14ac:dyDescent="0.25">
      <c r="A41" s="117">
        <f t="shared" si="0"/>
        <v>307</v>
      </c>
      <c r="B41" s="139" t="s">
        <v>80</v>
      </c>
      <c r="C41" s="139">
        <v>830108265</v>
      </c>
      <c r="D41" s="55">
        <v>43013</v>
      </c>
      <c r="E41" s="54" t="s">
        <v>27</v>
      </c>
      <c r="F41" s="139">
        <v>79317</v>
      </c>
      <c r="G41" s="140">
        <v>323617</v>
      </c>
      <c r="H41" s="141">
        <v>877313.02</v>
      </c>
      <c r="I41" s="56">
        <v>6237</v>
      </c>
      <c r="J41" s="10">
        <v>5494749.9699999997</v>
      </c>
      <c r="K41" s="153">
        <v>43032</v>
      </c>
      <c r="L41" s="153">
        <v>43032</v>
      </c>
    </row>
    <row r="42" spans="1:12" ht="23.25" customHeight="1" x14ac:dyDescent="0.25">
      <c r="A42" s="117">
        <f t="shared" si="0"/>
        <v>308</v>
      </c>
      <c r="B42" s="54" t="s">
        <v>200</v>
      </c>
      <c r="C42" s="54">
        <v>830093042</v>
      </c>
      <c r="D42" s="55">
        <v>43013</v>
      </c>
      <c r="E42" s="54" t="s">
        <v>201</v>
      </c>
      <c r="F42" s="54">
        <v>270017</v>
      </c>
      <c r="G42" s="54">
        <v>323317</v>
      </c>
      <c r="H42" s="10"/>
      <c r="I42" s="146"/>
      <c r="J42" s="10">
        <v>100000000</v>
      </c>
      <c r="K42" s="153">
        <v>43032</v>
      </c>
      <c r="L42" s="153">
        <v>43032</v>
      </c>
    </row>
    <row r="43" spans="1:12" ht="23.25" customHeight="1" x14ac:dyDescent="0.25">
      <c r="A43" s="117">
        <f t="shared" si="0"/>
        <v>309</v>
      </c>
      <c r="B43" s="57" t="s">
        <v>202</v>
      </c>
      <c r="C43" s="54">
        <v>900148612</v>
      </c>
      <c r="D43" s="55">
        <v>43011</v>
      </c>
      <c r="E43" s="74" t="s">
        <v>53</v>
      </c>
      <c r="F43" s="54">
        <v>283317</v>
      </c>
      <c r="G43" s="140">
        <v>323717</v>
      </c>
      <c r="H43" s="75">
        <v>8633823</v>
      </c>
      <c r="I43" s="36" t="s">
        <v>203</v>
      </c>
      <c r="J43" s="75">
        <v>54075000</v>
      </c>
      <c r="K43" s="153">
        <v>43032</v>
      </c>
      <c r="L43" s="153">
        <v>43032</v>
      </c>
    </row>
    <row r="44" spans="1:12" ht="23.25" customHeight="1" x14ac:dyDescent="0.25">
      <c r="A44" s="117">
        <f t="shared" si="0"/>
        <v>310</v>
      </c>
      <c r="B44" s="54" t="s">
        <v>179</v>
      </c>
      <c r="C44" s="104">
        <v>16628656</v>
      </c>
      <c r="D44" s="55">
        <v>43013</v>
      </c>
      <c r="E44" s="80" t="s">
        <v>180</v>
      </c>
      <c r="F44" s="54">
        <v>215617</v>
      </c>
      <c r="G44" s="54">
        <v>297017</v>
      </c>
      <c r="H44" s="141">
        <v>0</v>
      </c>
      <c r="I44" s="159" t="s">
        <v>181</v>
      </c>
      <c r="J44" s="141">
        <v>70794829.920000002</v>
      </c>
      <c r="K44" s="153">
        <v>43039</v>
      </c>
      <c r="L44" s="153">
        <v>43039</v>
      </c>
    </row>
    <row r="45" spans="1:12" ht="23.25" customHeight="1" x14ac:dyDescent="0.25">
      <c r="A45" s="117">
        <f t="shared" si="0"/>
        <v>311</v>
      </c>
      <c r="B45" s="160" t="s">
        <v>204</v>
      </c>
      <c r="C45" s="54">
        <v>860076580</v>
      </c>
      <c r="D45" s="55">
        <v>43013</v>
      </c>
      <c r="E45" s="161" t="s">
        <v>205</v>
      </c>
      <c r="F45" s="161">
        <v>189417</v>
      </c>
      <c r="G45" s="161">
        <v>324117</v>
      </c>
      <c r="H45" s="162"/>
      <c r="I45" s="163">
        <v>76295</v>
      </c>
      <c r="J45" s="162">
        <v>14670000</v>
      </c>
      <c r="K45" s="153">
        <v>43039</v>
      </c>
      <c r="L45" s="153">
        <v>43039</v>
      </c>
    </row>
    <row r="46" spans="1:12" ht="23.25" customHeight="1" x14ac:dyDescent="0.25">
      <c r="A46" s="117">
        <f t="shared" si="0"/>
        <v>312</v>
      </c>
      <c r="B46" s="54" t="s">
        <v>102</v>
      </c>
      <c r="C46" s="54">
        <v>800212545</v>
      </c>
      <c r="D46" s="55">
        <v>43017</v>
      </c>
      <c r="E46" s="54" t="s">
        <v>103</v>
      </c>
      <c r="F46" s="54">
        <v>192117</v>
      </c>
      <c r="G46" s="106">
        <v>324317</v>
      </c>
      <c r="H46" s="10">
        <v>0</v>
      </c>
      <c r="I46" s="56" t="s">
        <v>206</v>
      </c>
      <c r="J46" s="10">
        <v>421586867</v>
      </c>
      <c r="K46" s="153">
        <v>43039</v>
      </c>
      <c r="L46" s="153">
        <v>43039</v>
      </c>
    </row>
    <row r="47" spans="1:12" ht="23.25" customHeight="1" x14ac:dyDescent="0.25">
      <c r="A47" s="117">
        <f t="shared" si="0"/>
        <v>313</v>
      </c>
      <c r="B47" s="160" t="s">
        <v>207</v>
      </c>
      <c r="C47" s="54">
        <v>901094951</v>
      </c>
      <c r="D47" s="55">
        <v>43017</v>
      </c>
      <c r="E47" s="110" t="s">
        <v>208</v>
      </c>
      <c r="F47" s="161">
        <v>199917</v>
      </c>
      <c r="G47" s="161">
        <v>324417</v>
      </c>
      <c r="H47" s="162"/>
      <c r="I47" s="163">
        <v>1</v>
      </c>
      <c r="J47" s="162">
        <v>246660041.28999999</v>
      </c>
      <c r="K47" s="153">
        <v>43039</v>
      </c>
      <c r="L47" s="153">
        <v>43039</v>
      </c>
    </row>
    <row r="48" spans="1:12" ht="33" customHeight="1" x14ac:dyDescent="0.25">
      <c r="A48" s="71">
        <f t="shared" si="0"/>
        <v>314</v>
      </c>
      <c r="B48" s="54" t="s">
        <v>209</v>
      </c>
      <c r="C48" s="54">
        <v>900452118</v>
      </c>
      <c r="D48" s="55">
        <v>43017</v>
      </c>
      <c r="E48" s="144" t="s">
        <v>210</v>
      </c>
      <c r="F48" s="54">
        <v>255817</v>
      </c>
      <c r="G48" s="54">
        <v>324517</v>
      </c>
      <c r="H48" s="10"/>
      <c r="I48" s="146">
        <v>174</v>
      </c>
      <c r="J48" s="10">
        <v>13184758</v>
      </c>
      <c r="K48" s="153">
        <v>43039</v>
      </c>
      <c r="L48" s="153">
        <v>43039</v>
      </c>
    </row>
    <row r="49" spans="1:13" ht="23.25" customHeight="1" x14ac:dyDescent="0.25">
      <c r="A49" s="71">
        <f t="shared" si="0"/>
        <v>315</v>
      </c>
      <c r="B49" s="54" t="s">
        <v>48</v>
      </c>
      <c r="C49" s="54">
        <v>800079939</v>
      </c>
      <c r="D49" s="55">
        <v>43017</v>
      </c>
      <c r="E49" s="54" t="s">
        <v>49</v>
      </c>
      <c r="F49" s="54">
        <v>5317</v>
      </c>
      <c r="G49" s="106">
        <v>324617</v>
      </c>
      <c r="H49" s="75">
        <v>5151994.0599999996</v>
      </c>
      <c r="I49" s="56">
        <v>35120</v>
      </c>
      <c r="J49" s="75">
        <v>37351956.939999998</v>
      </c>
      <c r="K49" s="153">
        <v>43039</v>
      </c>
      <c r="L49" s="153">
        <v>43039</v>
      </c>
    </row>
    <row r="50" spans="1:13" ht="23.25" customHeight="1" x14ac:dyDescent="0.25">
      <c r="A50" s="71">
        <f t="shared" si="0"/>
        <v>316</v>
      </c>
      <c r="B50" s="139" t="s">
        <v>25</v>
      </c>
      <c r="C50" s="139">
        <v>19374690</v>
      </c>
      <c r="D50" s="55">
        <v>43017</v>
      </c>
      <c r="E50" s="139" t="s">
        <v>26</v>
      </c>
      <c r="F50" s="139">
        <v>5117</v>
      </c>
      <c r="G50" s="140">
        <v>324717</v>
      </c>
      <c r="H50" s="141">
        <v>3089793</v>
      </c>
      <c r="I50" s="142">
        <v>675</v>
      </c>
      <c r="J50" s="141">
        <v>22401000</v>
      </c>
      <c r="K50" s="153">
        <v>43039</v>
      </c>
      <c r="L50" s="153">
        <v>43039</v>
      </c>
    </row>
    <row r="51" spans="1:13" ht="23.25" customHeight="1" x14ac:dyDescent="0.25">
      <c r="A51" s="71">
        <f t="shared" si="0"/>
        <v>317</v>
      </c>
      <c r="B51" s="139" t="s">
        <v>38</v>
      </c>
      <c r="C51" s="139">
        <v>900761131</v>
      </c>
      <c r="D51" s="55">
        <v>43026</v>
      </c>
      <c r="E51" s="54" t="s">
        <v>50</v>
      </c>
      <c r="F51" s="139">
        <v>28117</v>
      </c>
      <c r="G51" s="140">
        <v>324817</v>
      </c>
      <c r="H51" s="141">
        <v>538666</v>
      </c>
      <c r="I51" s="142" t="s">
        <v>211</v>
      </c>
      <c r="J51" s="141">
        <v>3373750</v>
      </c>
      <c r="K51" s="164">
        <v>43039</v>
      </c>
      <c r="L51" s="164">
        <v>43039</v>
      </c>
    </row>
    <row r="52" spans="1:13" ht="23.25" customHeight="1" x14ac:dyDescent="0.25">
      <c r="A52" s="71">
        <f t="shared" si="0"/>
        <v>318</v>
      </c>
      <c r="B52" s="139" t="s">
        <v>110</v>
      </c>
      <c r="C52" s="139">
        <v>900062917</v>
      </c>
      <c r="D52" s="55">
        <v>43026</v>
      </c>
      <c r="E52" s="54" t="s">
        <v>111</v>
      </c>
      <c r="F52" s="139">
        <v>189517</v>
      </c>
      <c r="G52" s="140">
        <v>324917</v>
      </c>
      <c r="H52" s="141">
        <v>0</v>
      </c>
      <c r="I52" s="56" t="s">
        <v>212</v>
      </c>
      <c r="J52" s="10">
        <f>53876300+39066100+7186800</f>
        <v>100129200</v>
      </c>
      <c r="K52" s="153">
        <v>43039</v>
      </c>
      <c r="L52" s="153">
        <v>43039</v>
      </c>
    </row>
    <row r="53" spans="1:13" ht="23.25" customHeight="1" x14ac:dyDescent="0.25">
      <c r="A53" s="71">
        <f t="shared" si="0"/>
        <v>319</v>
      </c>
      <c r="B53" s="45" t="s">
        <v>159</v>
      </c>
      <c r="C53" s="106">
        <v>901036012</v>
      </c>
      <c r="D53" s="55">
        <v>43026</v>
      </c>
      <c r="E53" s="127" t="s">
        <v>160</v>
      </c>
      <c r="F53" s="54">
        <v>5917</v>
      </c>
      <c r="G53" s="140">
        <v>325017</v>
      </c>
      <c r="H53" s="10"/>
      <c r="I53" s="56">
        <v>4</v>
      </c>
      <c r="J53" s="10">
        <v>68547750</v>
      </c>
      <c r="K53" s="153">
        <v>43039</v>
      </c>
      <c r="L53" s="153">
        <v>43039</v>
      </c>
    </row>
    <row r="54" spans="1:13" ht="23.25" customHeight="1" x14ac:dyDescent="0.25">
      <c r="A54" s="71">
        <f t="shared" si="0"/>
        <v>320</v>
      </c>
      <c r="B54" s="45" t="s">
        <v>117</v>
      </c>
      <c r="C54" s="104">
        <v>79312002</v>
      </c>
      <c r="D54" s="55">
        <v>43027</v>
      </c>
      <c r="E54" s="127" t="s">
        <v>118</v>
      </c>
      <c r="F54" s="54">
        <v>1917</v>
      </c>
      <c r="G54" s="140">
        <v>275617</v>
      </c>
      <c r="H54" s="141">
        <f>2121850.69+606895.74</f>
        <v>2728746.4299999997</v>
      </c>
      <c r="I54" s="142" t="s">
        <v>213</v>
      </c>
      <c r="J54" s="141">
        <f>15383417.52+44000150.02</f>
        <v>59383567.540000007</v>
      </c>
      <c r="K54" s="153">
        <v>43039</v>
      </c>
      <c r="L54" s="153">
        <v>43039</v>
      </c>
      <c r="M54" s="39"/>
    </row>
    <row r="55" spans="1:13" ht="23.25" customHeight="1" x14ac:dyDescent="0.25">
      <c r="A55" s="117">
        <f t="shared" si="0"/>
        <v>321</v>
      </c>
      <c r="B55" s="45" t="s">
        <v>214</v>
      </c>
      <c r="C55" s="104">
        <v>830023735</v>
      </c>
      <c r="D55" s="55">
        <v>43027</v>
      </c>
      <c r="E55" s="127" t="s">
        <v>215</v>
      </c>
      <c r="F55" s="54">
        <v>150117</v>
      </c>
      <c r="G55" s="140">
        <v>325917</v>
      </c>
      <c r="H55" s="141">
        <v>3831932.77</v>
      </c>
      <c r="I55" s="142">
        <v>1441</v>
      </c>
      <c r="J55" s="141">
        <v>24000000</v>
      </c>
      <c r="K55" s="153">
        <v>43039</v>
      </c>
      <c r="L55" s="153">
        <v>43039</v>
      </c>
      <c r="M55" s="39"/>
    </row>
    <row r="56" spans="1:13" ht="23.25" customHeight="1" x14ac:dyDescent="0.25">
      <c r="A56" s="117">
        <f t="shared" si="0"/>
        <v>322</v>
      </c>
      <c r="B56" s="54" t="s">
        <v>216</v>
      </c>
      <c r="C56" s="54">
        <v>891700037</v>
      </c>
      <c r="D56" s="55">
        <v>43028</v>
      </c>
      <c r="E56" s="54" t="s">
        <v>217</v>
      </c>
      <c r="F56" s="54">
        <v>288617</v>
      </c>
      <c r="G56" s="140">
        <v>327817</v>
      </c>
      <c r="H56" s="141">
        <v>19000000</v>
      </c>
      <c r="I56" s="165">
        <v>2201217030291</v>
      </c>
      <c r="J56" s="141">
        <v>119000000</v>
      </c>
      <c r="K56" s="153">
        <v>43039</v>
      </c>
      <c r="L56" s="153">
        <v>43039</v>
      </c>
      <c r="M56" s="39"/>
    </row>
    <row r="57" spans="1:13" ht="23.25" customHeight="1" x14ac:dyDescent="0.25">
      <c r="A57" s="117">
        <f t="shared" si="0"/>
        <v>323</v>
      </c>
      <c r="B57" s="54" t="s">
        <v>166</v>
      </c>
      <c r="C57" s="54">
        <v>900059238</v>
      </c>
      <c r="D57" s="55">
        <v>43028</v>
      </c>
      <c r="E57" s="54" t="s">
        <v>167</v>
      </c>
      <c r="F57" s="54">
        <v>243317</v>
      </c>
      <c r="G57" s="54">
        <v>306917</v>
      </c>
      <c r="H57" s="141">
        <v>425504</v>
      </c>
      <c r="I57" s="165" t="s">
        <v>168</v>
      </c>
      <c r="J57" s="141">
        <v>2665000</v>
      </c>
      <c r="K57" s="153">
        <v>43039</v>
      </c>
      <c r="L57" s="153">
        <v>43039</v>
      </c>
      <c r="M57" s="39"/>
    </row>
    <row r="58" spans="1:13" ht="23.25" customHeight="1" x14ac:dyDescent="0.25">
      <c r="A58" s="118">
        <f t="shared" si="0"/>
        <v>324</v>
      </c>
      <c r="B58" s="54" t="s">
        <v>207</v>
      </c>
      <c r="C58" s="54">
        <v>901094951</v>
      </c>
      <c r="D58" s="55">
        <v>43031</v>
      </c>
      <c r="E58" s="54" t="s">
        <v>208</v>
      </c>
      <c r="F58" s="54">
        <v>199917</v>
      </c>
      <c r="G58" s="54">
        <v>327917</v>
      </c>
      <c r="H58" s="141">
        <v>0</v>
      </c>
      <c r="I58" s="165">
        <v>2</v>
      </c>
      <c r="J58" s="141">
        <v>190804496.49000001</v>
      </c>
      <c r="K58" s="153">
        <v>43039</v>
      </c>
      <c r="L58" s="153">
        <v>43039</v>
      </c>
      <c r="M58" s="39"/>
    </row>
    <row r="59" spans="1:13" ht="23.25" customHeight="1" x14ac:dyDescent="0.25">
      <c r="A59" s="118">
        <f t="shared" si="0"/>
        <v>325</v>
      </c>
      <c r="B59" s="54" t="s">
        <v>112</v>
      </c>
      <c r="C59" s="54">
        <v>804002893</v>
      </c>
      <c r="D59" s="55">
        <v>43032</v>
      </c>
      <c r="E59" s="54" t="s">
        <v>113</v>
      </c>
      <c r="F59" s="54">
        <v>83617</v>
      </c>
      <c r="G59" s="54">
        <v>330917</v>
      </c>
      <c r="H59" s="141">
        <v>1374962</v>
      </c>
      <c r="I59" s="165">
        <v>749</v>
      </c>
      <c r="J59" s="141">
        <v>8611602</v>
      </c>
      <c r="K59" s="153">
        <v>43039</v>
      </c>
      <c r="L59" s="153">
        <v>43039</v>
      </c>
    </row>
    <row r="60" spans="1:13" ht="23.25" customHeight="1" x14ac:dyDescent="0.25">
      <c r="A60" s="118">
        <f t="shared" ref="A60" si="1">A59+1</f>
        <v>326</v>
      </c>
      <c r="B60" s="54" t="s">
        <v>218</v>
      </c>
      <c r="C60" s="54">
        <v>830119276</v>
      </c>
      <c r="D60" s="55">
        <v>43032</v>
      </c>
      <c r="E60" s="54" t="s">
        <v>219</v>
      </c>
      <c r="F60" s="54">
        <v>22817</v>
      </c>
      <c r="G60" s="54">
        <v>331217</v>
      </c>
      <c r="H60" s="141">
        <v>212573900</v>
      </c>
      <c r="I60" s="165" t="s">
        <v>220</v>
      </c>
      <c r="J60" s="141">
        <f>(2100647143+1331383900)-2100647143</f>
        <v>1331383900</v>
      </c>
      <c r="K60" s="153">
        <v>43039</v>
      </c>
      <c r="L60" s="153">
        <v>43039</v>
      </c>
    </row>
  </sheetData>
  <mergeCells count="11">
    <mergeCell ref="A1:K1"/>
    <mergeCell ref="A2:K2"/>
    <mergeCell ref="A3:K3"/>
    <mergeCell ref="A7:K7"/>
    <mergeCell ref="A8:H8"/>
    <mergeCell ref="A5:K5"/>
    <mergeCell ref="B15:K15"/>
    <mergeCell ref="B16:K16"/>
    <mergeCell ref="B19:K19"/>
    <mergeCell ref="B34:K34"/>
    <mergeCell ref="B24:K24"/>
  </mergeCells>
  <conditionalFormatting sqref="J11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53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8"/>
  <sheetViews>
    <sheetView zoomScale="70" zoomScaleNormal="70" workbookViewId="0">
      <pane ySplit="10" topLeftCell="A11" activePane="bottomLeft" state="frozen"/>
      <selection activeCell="A196" sqref="A196"/>
      <selection pane="bottomLeft" activeCell="I24" sqref="I24"/>
    </sheetView>
  </sheetViews>
  <sheetFormatPr baseColWidth="10" defaultRowHeight="23.25" customHeight="1" x14ac:dyDescent="0.25"/>
  <cols>
    <col min="1" max="1" width="9.5703125" style="26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8" hidden="1" customWidth="1"/>
    <col min="9" max="9" width="32.140625" style="24" customWidth="1"/>
    <col min="10" max="10" width="27.140625" style="18" customWidth="1"/>
    <col min="11" max="11" width="22.85546875" customWidth="1"/>
    <col min="12" max="12" width="28.140625" hidden="1" customWidth="1"/>
    <col min="13" max="13" width="29.140625" style="11" hidden="1" customWidth="1"/>
    <col min="14" max="14" width="34.140625" style="11" customWidth="1"/>
    <col min="15" max="15" width="43.28515625" style="11" customWidth="1"/>
    <col min="16" max="16" width="32" style="11" customWidth="1"/>
    <col min="17" max="17" width="40.5703125" style="11" customWidth="1"/>
    <col min="18" max="18" width="34.42578125" style="11" customWidth="1"/>
    <col min="19" max="19" width="34" style="11" customWidth="1"/>
    <col min="20" max="20" width="44.28515625" style="11" customWidth="1"/>
    <col min="21" max="21" width="33.5703125" style="11" customWidth="1"/>
    <col min="22" max="110" width="11.42578125" style="11"/>
  </cols>
  <sheetData>
    <row r="1" spans="1:110" ht="23.25" customHeight="1" x14ac:dyDescent="0.25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9" t="s">
        <v>14</v>
      </c>
    </row>
    <row r="2" spans="1:110" ht="23.25" customHeight="1" x14ac:dyDescent="0.25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7"/>
    </row>
    <row r="3" spans="1:110" ht="23.25" customHeight="1" x14ac:dyDescent="0.25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27"/>
    </row>
    <row r="4" spans="1:110" ht="23.25" customHeight="1" x14ac:dyDescent="0.25">
      <c r="A4" s="12"/>
      <c r="B4" s="13"/>
      <c r="C4" s="14"/>
      <c r="D4" s="15"/>
      <c r="E4" s="16"/>
      <c r="F4" s="17"/>
      <c r="H4"/>
      <c r="I4" s="12"/>
      <c r="J4" s="13"/>
      <c r="K4" s="14"/>
      <c r="L4" s="27"/>
    </row>
    <row r="5" spans="1:110" ht="23.25" customHeight="1" x14ac:dyDescent="0.25">
      <c r="A5" s="130" t="s">
        <v>158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27"/>
    </row>
    <row r="6" spans="1:110" ht="23.25" customHeight="1" x14ac:dyDescent="0.25">
      <c r="A6" s="11"/>
      <c r="H6"/>
      <c r="I6"/>
      <c r="J6"/>
      <c r="L6" t="s">
        <v>15</v>
      </c>
    </row>
    <row r="7" spans="1:110" ht="23.25" customHeight="1" x14ac:dyDescent="0.25">
      <c r="A7" s="131" t="s">
        <v>35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t="s">
        <v>16</v>
      </c>
    </row>
    <row r="8" spans="1:110" ht="23.25" customHeight="1" x14ac:dyDescent="0.25">
      <c r="A8" s="130" t="s">
        <v>17</v>
      </c>
      <c r="B8" s="130"/>
      <c r="C8" s="130"/>
      <c r="D8" s="130"/>
      <c r="E8" s="130"/>
      <c r="F8" s="130"/>
      <c r="G8" s="130"/>
      <c r="H8" s="130"/>
      <c r="I8" s="28"/>
      <c r="J8" s="29"/>
      <c r="K8" s="11"/>
      <c r="L8" t="s">
        <v>18</v>
      </c>
    </row>
    <row r="9" spans="1:110" ht="23.25" customHeight="1" x14ac:dyDescent="0.25">
      <c r="G9" s="21" t="s">
        <v>19</v>
      </c>
      <c r="H9" s="20">
        <f>10399521*0.16</f>
        <v>1663923.36</v>
      </c>
      <c r="I9" s="29"/>
      <c r="J9" s="31" t="s">
        <v>30</v>
      </c>
      <c r="K9" s="25"/>
      <c r="L9" t="s">
        <v>20</v>
      </c>
    </row>
    <row r="10" spans="1:110" s="22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</row>
    <row r="11" spans="1:110" ht="36" customHeight="1" x14ac:dyDescent="0.25">
      <c r="A11" s="9">
        <v>50</v>
      </c>
      <c r="B11" s="65" t="s">
        <v>159</v>
      </c>
      <c r="C11" s="67">
        <v>901036012</v>
      </c>
      <c r="D11" s="66">
        <v>43000</v>
      </c>
      <c r="E11" s="166" t="s">
        <v>160</v>
      </c>
      <c r="F11" s="65">
        <v>5917</v>
      </c>
      <c r="G11" s="67">
        <v>305817</v>
      </c>
      <c r="H11" s="88"/>
      <c r="I11" s="84">
        <v>3</v>
      </c>
      <c r="J11" s="88">
        <v>123374267.34</v>
      </c>
      <c r="K11" s="124">
        <v>43027</v>
      </c>
      <c r="L11" s="124">
        <v>43027</v>
      </c>
      <c r="M11" s="23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40">
        <f>A11+1</f>
        <v>51</v>
      </c>
      <c r="B12" s="167" t="s">
        <v>221</v>
      </c>
      <c r="C12" s="168">
        <v>900869049</v>
      </c>
      <c r="D12" s="169">
        <v>43000</v>
      </c>
      <c r="E12" s="85" t="s">
        <v>222</v>
      </c>
      <c r="F12" s="168">
        <v>156917</v>
      </c>
      <c r="G12" s="67">
        <v>305917</v>
      </c>
      <c r="H12" s="170">
        <v>9591498</v>
      </c>
      <c r="I12" s="84">
        <v>48</v>
      </c>
      <c r="J12" s="83">
        <v>60073064</v>
      </c>
      <c r="K12" s="98">
        <v>43031</v>
      </c>
      <c r="L12" s="98">
        <v>43031</v>
      </c>
    </row>
    <row r="13" spans="1:110" ht="23.25" customHeight="1" x14ac:dyDescent="0.25">
      <c r="A13" s="40">
        <f t="shared" ref="A13:A18" si="0">A12+1</f>
        <v>52</v>
      </c>
      <c r="B13" s="85" t="s">
        <v>51</v>
      </c>
      <c r="C13" s="85">
        <v>901026123</v>
      </c>
      <c r="D13" s="66">
        <v>43000</v>
      </c>
      <c r="E13" s="85" t="s">
        <v>52</v>
      </c>
      <c r="F13" s="85">
        <v>4817</v>
      </c>
      <c r="G13" s="86">
        <v>308217</v>
      </c>
      <c r="H13" s="83">
        <v>0</v>
      </c>
      <c r="I13" s="87" t="s">
        <v>56</v>
      </c>
      <c r="J13" s="83">
        <v>4316451.58</v>
      </c>
      <c r="K13" s="124">
        <v>43031</v>
      </c>
      <c r="L13" s="124">
        <v>43031</v>
      </c>
    </row>
    <row r="14" spans="1:110" ht="23.25" customHeight="1" x14ac:dyDescent="0.25">
      <c r="A14" s="40">
        <f t="shared" si="0"/>
        <v>53</v>
      </c>
      <c r="B14" s="119" t="s">
        <v>124</v>
      </c>
      <c r="C14" s="85">
        <v>51866300</v>
      </c>
      <c r="D14" s="66">
        <v>43007</v>
      </c>
      <c r="E14" s="90" t="s">
        <v>125</v>
      </c>
      <c r="F14" s="85">
        <v>126117</v>
      </c>
      <c r="G14" s="86">
        <v>316717</v>
      </c>
      <c r="H14" s="83">
        <v>5868910</v>
      </c>
      <c r="I14" s="120">
        <v>808</v>
      </c>
      <c r="J14" s="121">
        <v>36757910</v>
      </c>
      <c r="K14" s="124">
        <v>43038</v>
      </c>
      <c r="L14" s="124">
        <v>43038</v>
      </c>
    </row>
    <row r="15" spans="1:110" ht="23.25" customHeight="1" x14ac:dyDescent="0.25">
      <c r="A15" s="40">
        <f t="shared" si="0"/>
        <v>54</v>
      </c>
      <c r="B15" s="85" t="s">
        <v>81</v>
      </c>
      <c r="C15" s="69">
        <v>860077695</v>
      </c>
      <c r="D15" s="66">
        <v>43011</v>
      </c>
      <c r="E15" s="89" t="s">
        <v>82</v>
      </c>
      <c r="F15" s="65">
        <v>189217</v>
      </c>
      <c r="G15" s="86">
        <v>322817</v>
      </c>
      <c r="H15" s="88">
        <v>8774472</v>
      </c>
      <c r="I15" s="84">
        <v>71595</v>
      </c>
      <c r="J15" s="88">
        <v>54955903</v>
      </c>
      <c r="K15" s="123">
        <v>43039</v>
      </c>
      <c r="L15" s="123">
        <v>43039</v>
      </c>
    </row>
    <row r="16" spans="1:110" ht="23.25" customHeight="1" x14ac:dyDescent="0.25">
      <c r="A16" s="40">
        <f t="shared" si="0"/>
        <v>55</v>
      </c>
      <c r="B16" s="65" t="s">
        <v>105</v>
      </c>
      <c r="C16" s="65">
        <v>800222505</v>
      </c>
      <c r="D16" s="66">
        <v>43011</v>
      </c>
      <c r="E16" s="65" t="s">
        <v>106</v>
      </c>
      <c r="F16" s="65">
        <v>189317</v>
      </c>
      <c r="G16" s="86">
        <v>323917</v>
      </c>
      <c r="H16" s="83">
        <v>13163966</v>
      </c>
      <c r="I16" s="122">
        <v>1990</v>
      </c>
      <c r="J16" s="83">
        <v>82448000</v>
      </c>
      <c r="K16" s="123">
        <v>43039</v>
      </c>
      <c r="L16" s="123">
        <v>43039</v>
      </c>
    </row>
    <row r="17" spans="1:12" ht="23.25" customHeight="1" x14ac:dyDescent="0.25">
      <c r="A17" s="40">
        <f t="shared" si="0"/>
        <v>56</v>
      </c>
      <c r="B17" s="85" t="s">
        <v>126</v>
      </c>
      <c r="C17" s="69">
        <v>830103325</v>
      </c>
      <c r="D17" s="66">
        <v>43033</v>
      </c>
      <c r="E17" s="89" t="s">
        <v>127</v>
      </c>
      <c r="F17" s="65">
        <v>170317</v>
      </c>
      <c r="G17" s="86">
        <v>332117</v>
      </c>
      <c r="H17" s="88">
        <v>9468064</v>
      </c>
      <c r="I17" s="84">
        <v>1495</v>
      </c>
      <c r="J17" s="88">
        <v>59299980</v>
      </c>
      <c r="K17" s="123">
        <v>43039</v>
      </c>
      <c r="L17" s="123">
        <v>43039</v>
      </c>
    </row>
    <row r="18" spans="1:12" ht="23.25" customHeight="1" x14ac:dyDescent="0.25">
      <c r="A18" s="40">
        <f t="shared" si="0"/>
        <v>57</v>
      </c>
      <c r="B18" s="85" t="s">
        <v>223</v>
      </c>
      <c r="C18" s="69">
        <v>51866300</v>
      </c>
      <c r="D18" s="66">
        <v>43033</v>
      </c>
      <c r="E18" s="89" t="s">
        <v>125</v>
      </c>
      <c r="F18" s="65">
        <v>264917</v>
      </c>
      <c r="G18" s="86">
        <v>332217</v>
      </c>
      <c r="H18" s="88">
        <v>5054000</v>
      </c>
      <c r="I18" s="84">
        <v>819</v>
      </c>
      <c r="J18" s="88">
        <v>31654000</v>
      </c>
      <c r="K18" s="123">
        <v>43039</v>
      </c>
      <c r="L18" s="123">
        <v>43039</v>
      </c>
    </row>
  </sheetData>
  <mergeCells count="6">
    <mergeCell ref="A8:H8"/>
    <mergeCell ref="A1:K1"/>
    <mergeCell ref="A2:K2"/>
    <mergeCell ref="A3:K3"/>
    <mergeCell ref="A5:K5"/>
    <mergeCell ref="A7:K7"/>
  </mergeCells>
  <conditionalFormatting sqref="J12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11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11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3"/>
  <sheetViews>
    <sheetView zoomScale="60" zoomScaleNormal="60" workbookViewId="0">
      <pane ySplit="10" topLeftCell="A11" activePane="bottomLeft" state="frozen"/>
      <selection activeCell="A196" sqref="A196"/>
      <selection pane="bottomLeft" activeCell="B13" sqref="B13"/>
    </sheetView>
  </sheetViews>
  <sheetFormatPr baseColWidth="10" defaultRowHeight="23.25" customHeight="1" x14ac:dyDescent="0.25"/>
  <cols>
    <col min="1" max="1" width="9.5703125" style="26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8" hidden="1" customWidth="1"/>
    <col min="9" max="9" width="32.140625" style="24" customWidth="1"/>
    <col min="10" max="10" width="27.140625" style="18" customWidth="1"/>
    <col min="11" max="11" width="22.5703125" customWidth="1"/>
    <col min="12" max="12" width="28.140625" hidden="1" customWidth="1"/>
    <col min="13" max="13" width="29.140625" style="11" hidden="1" customWidth="1"/>
    <col min="14" max="14" width="34.140625" style="11" customWidth="1"/>
    <col min="15" max="15" width="43.28515625" style="11" customWidth="1"/>
    <col min="16" max="16" width="32" style="11" customWidth="1"/>
    <col min="17" max="17" width="40.5703125" style="11" customWidth="1"/>
    <col min="18" max="18" width="34.42578125" style="11" customWidth="1"/>
    <col min="19" max="19" width="34" style="11" customWidth="1"/>
    <col min="20" max="20" width="44.28515625" style="11" customWidth="1"/>
    <col min="21" max="21" width="33.5703125" style="11" customWidth="1"/>
    <col min="22" max="110" width="11.42578125" style="11"/>
  </cols>
  <sheetData>
    <row r="1" spans="1:110" ht="23.25" customHeight="1" x14ac:dyDescent="0.25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9" t="s">
        <v>14</v>
      </c>
    </row>
    <row r="2" spans="1:110" ht="23.25" customHeight="1" x14ac:dyDescent="0.25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7"/>
    </row>
    <row r="3" spans="1:110" ht="23.25" customHeight="1" x14ac:dyDescent="0.25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27"/>
    </row>
    <row r="4" spans="1:110" ht="23.25" customHeight="1" x14ac:dyDescent="0.25">
      <c r="A4" s="12"/>
      <c r="B4" s="13"/>
      <c r="C4" s="14"/>
      <c r="D4" s="15"/>
      <c r="E4" s="16"/>
      <c r="F4" s="17"/>
      <c r="H4"/>
      <c r="I4" s="12"/>
      <c r="J4" s="13"/>
      <c r="K4" s="14"/>
      <c r="L4" s="27"/>
    </row>
    <row r="5" spans="1:110" ht="23.25" customHeight="1" x14ac:dyDescent="0.25">
      <c r="A5" s="130" t="s">
        <v>158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27"/>
    </row>
    <row r="6" spans="1:110" ht="23.25" customHeight="1" x14ac:dyDescent="0.25">
      <c r="A6" s="11"/>
      <c r="H6"/>
      <c r="I6"/>
      <c r="J6"/>
      <c r="L6" t="s">
        <v>15</v>
      </c>
    </row>
    <row r="7" spans="1:110" ht="23.25" customHeight="1" x14ac:dyDescent="0.25">
      <c r="A7" s="131" t="s">
        <v>36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t="s">
        <v>16</v>
      </c>
    </row>
    <row r="8" spans="1:110" ht="23.25" customHeight="1" x14ac:dyDescent="0.25">
      <c r="A8" s="130" t="s">
        <v>17</v>
      </c>
      <c r="B8" s="130"/>
      <c r="C8" s="130"/>
      <c r="D8" s="130"/>
      <c r="E8" s="130"/>
      <c r="F8" s="130"/>
      <c r="G8" s="130"/>
      <c r="H8" s="130"/>
      <c r="I8" s="28"/>
      <c r="J8" s="29"/>
      <c r="K8" s="11"/>
      <c r="L8" t="s">
        <v>18</v>
      </c>
    </row>
    <row r="9" spans="1:110" ht="23.25" customHeight="1" x14ac:dyDescent="0.25">
      <c r="G9" s="21" t="s">
        <v>19</v>
      </c>
      <c r="H9" s="20">
        <f>10399521*0.16</f>
        <v>1663923.36</v>
      </c>
      <c r="I9" s="29"/>
      <c r="J9" s="31" t="s">
        <v>30</v>
      </c>
      <c r="K9" s="25"/>
      <c r="L9" t="s">
        <v>20</v>
      </c>
    </row>
    <row r="10" spans="1:110" s="22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</row>
    <row r="11" spans="1:110" ht="23.25" customHeight="1" x14ac:dyDescent="0.25">
      <c r="A11" s="9">
        <v>105</v>
      </c>
      <c r="B11" s="171" t="s">
        <v>224</v>
      </c>
      <c r="C11" s="54">
        <v>900701370</v>
      </c>
      <c r="D11" s="55">
        <v>43003</v>
      </c>
      <c r="E11" s="47" t="s">
        <v>225</v>
      </c>
      <c r="F11" s="172">
        <v>102117</v>
      </c>
      <c r="G11" s="62">
        <v>307217</v>
      </c>
      <c r="H11" s="72"/>
      <c r="I11" s="61" t="s">
        <v>226</v>
      </c>
      <c r="J11" s="173">
        <v>50000000</v>
      </c>
      <c r="K11" s="70">
        <v>43026</v>
      </c>
      <c r="L11" s="70">
        <v>43026</v>
      </c>
      <c r="M11" s="23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9">
        <f>+A11+1</f>
        <v>106</v>
      </c>
      <c r="B12" s="132" t="s">
        <v>30</v>
      </c>
      <c r="C12" s="133"/>
      <c r="D12" s="133"/>
      <c r="E12" s="133"/>
      <c r="F12" s="133"/>
      <c r="G12" s="133"/>
      <c r="H12" s="133"/>
      <c r="I12" s="133"/>
      <c r="J12" s="133"/>
      <c r="K12" s="134"/>
      <c r="L12" s="35"/>
      <c r="M12" s="10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9">
        <f t="shared" ref="A13:A33" si="0">+A12+1</f>
        <v>107</v>
      </c>
      <c r="B13" s="47" t="s">
        <v>41</v>
      </c>
      <c r="C13" s="47">
        <v>80229957</v>
      </c>
      <c r="D13" s="55">
        <v>43005</v>
      </c>
      <c r="E13" s="47" t="s">
        <v>42</v>
      </c>
      <c r="F13" s="47">
        <v>63217</v>
      </c>
      <c r="G13" s="62">
        <v>314617</v>
      </c>
      <c r="H13" s="82">
        <v>0</v>
      </c>
      <c r="I13" s="48" t="s">
        <v>88</v>
      </c>
      <c r="J13" s="72">
        <v>4500000</v>
      </c>
      <c r="K13" s="70">
        <v>43027</v>
      </c>
      <c r="L13" s="70">
        <v>43027</v>
      </c>
      <c r="M13" s="23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23.25" customHeight="1" x14ac:dyDescent="0.25">
      <c r="A14" s="9">
        <f t="shared" si="0"/>
        <v>108</v>
      </c>
      <c r="B14" s="47" t="s">
        <v>85</v>
      </c>
      <c r="C14" s="47">
        <v>80901162</v>
      </c>
      <c r="D14" s="55">
        <v>43014</v>
      </c>
      <c r="E14" s="47" t="s">
        <v>86</v>
      </c>
      <c r="F14" s="47">
        <v>139617</v>
      </c>
      <c r="G14" s="106">
        <v>320317</v>
      </c>
      <c r="H14" s="82">
        <v>0</v>
      </c>
      <c r="I14" s="48" t="s">
        <v>87</v>
      </c>
      <c r="J14" s="72">
        <v>2283000</v>
      </c>
      <c r="K14" s="70">
        <v>43039</v>
      </c>
      <c r="L14" s="70">
        <v>43039</v>
      </c>
      <c r="M14" s="23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9">
        <f t="shared" si="0"/>
        <v>109</v>
      </c>
      <c r="B15" s="54" t="s">
        <v>64</v>
      </c>
      <c r="C15" s="54">
        <v>51804271</v>
      </c>
      <c r="D15" s="55">
        <v>43014</v>
      </c>
      <c r="E15" s="54" t="s">
        <v>47</v>
      </c>
      <c r="F15" s="54">
        <v>75217</v>
      </c>
      <c r="G15" s="106">
        <v>320417</v>
      </c>
      <c r="H15" s="91">
        <v>0</v>
      </c>
      <c r="I15" s="46" t="s">
        <v>137</v>
      </c>
      <c r="J15" s="75">
        <v>6666000</v>
      </c>
      <c r="K15" s="70">
        <v>43039</v>
      </c>
      <c r="L15" s="70">
        <v>43039</v>
      </c>
      <c r="M15" s="23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9">
        <f t="shared" si="0"/>
        <v>110</v>
      </c>
      <c r="B16" s="47" t="s">
        <v>71</v>
      </c>
      <c r="C16" s="47">
        <v>3229110</v>
      </c>
      <c r="D16" s="55">
        <v>43014</v>
      </c>
      <c r="E16" s="47" t="s">
        <v>72</v>
      </c>
      <c r="F16" s="47">
        <v>72217</v>
      </c>
      <c r="G16" s="107">
        <v>320517</v>
      </c>
      <c r="H16" s="72">
        <v>638655.46</v>
      </c>
      <c r="I16" s="48">
        <v>254</v>
      </c>
      <c r="J16" s="72">
        <v>4000000</v>
      </c>
      <c r="K16" s="70">
        <v>43039</v>
      </c>
      <c r="L16" s="70">
        <v>43039</v>
      </c>
    </row>
    <row r="17" spans="1:12" ht="23.25" customHeight="1" x14ac:dyDescent="0.25">
      <c r="A17" s="9">
        <f t="shared" si="0"/>
        <v>111</v>
      </c>
      <c r="B17" s="54" t="s">
        <v>67</v>
      </c>
      <c r="C17" s="54">
        <v>79925465</v>
      </c>
      <c r="D17" s="55">
        <v>43014</v>
      </c>
      <c r="E17" s="54" t="s">
        <v>68</v>
      </c>
      <c r="F17" s="54">
        <v>64917</v>
      </c>
      <c r="G17" s="106">
        <v>320617</v>
      </c>
      <c r="H17" s="75">
        <v>0</v>
      </c>
      <c r="I17" s="46" t="s">
        <v>88</v>
      </c>
      <c r="J17" s="75">
        <v>3172500</v>
      </c>
      <c r="K17" s="70">
        <v>43039</v>
      </c>
      <c r="L17" s="70">
        <v>43039</v>
      </c>
    </row>
    <row r="18" spans="1:12" ht="23.25" customHeight="1" x14ac:dyDescent="0.25">
      <c r="A18" s="9">
        <f t="shared" si="0"/>
        <v>112</v>
      </c>
      <c r="B18" s="54" t="s">
        <v>65</v>
      </c>
      <c r="C18" s="54">
        <v>79790930</v>
      </c>
      <c r="D18" s="55">
        <v>43014</v>
      </c>
      <c r="E18" s="54" t="s">
        <v>66</v>
      </c>
      <c r="F18" s="54">
        <v>64117</v>
      </c>
      <c r="G18" s="106">
        <v>320717</v>
      </c>
      <c r="H18" s="91">
        <v>0</v>
      </c>
      <c r="I18" s="46" t="s">
        <v>88</v>
      </c>
      <c r="J18" s="75">
        <f>3172500</f>
        <v>3172500</v>
      </c>
      <c r="K18" s="49">
        <v>43039</v>
      </c>
      <c r="L18" s="49">
        <v>43039</v>
      </c>
    </row>
    <row r="19" spans="1:12" ht="23.25" customHeight="1" x14ac:dyDescent="0.25">
      <c r="A19" s="9">
        <f t="shared" si="0"/>
        <v>113</v>
      </c>
      <c r="B19" s="54" t="s">
        <v>69</v>
      </c>
      <c r="C19" s="54">
        <v>28814974</v>
      </c>
      <c r="D19" s="55">
        <v>43014</v>
      </c>
      <c r="E19" s="54" t="s">
        <v>70</v>
      </c>
      <c r="F19" s="54">
        <v>68917</v>
      </c>
      <c r="G19" s="106">
        <v>320817</v>
      </c>
      <c r="H19" s="75">
        <v>0</v>
      </c>
      <c r="I19" s="46" t="s">
        <v>88</v>
      </c>
      <c r="J19" s="75">
        <f>3172500</f>
        <v>3172500</v>
      </c>
      <c r="K19" s="70">
        <v>43039</v>
      </c>
      <c r="L19" s="70">
        <v>43039</v>
      </c>
    </row>
    <row r="20" spans="1:12" ht="23.25" customHeight="1" x14ac:dyDescent="0.25">
      <c r="A20" s="9">
        <f t="shared" si="0"/>
        <v>114</v>
      </c>
      <c r="B20" s="54" t="s">
        <v>131</v>
      </c>
      <c r="C20" s="54">
        <v>79645676</v>
      </c>
      <c r="D20" s="55">
        <v>43014</v>
      </c>
      <c r="E20" s="54" t="s">
        <v>132</v>
      </c>
      <c r="F20" s="54">
        <v>63417</v>
      </c>
      <c r="G20" s="106">
        <v>320917</v>
      </c>
      <c r="H20" s="75">
        <v>939199.21</v>
      </c>
      <c r="I20" s="46">
        <v>118</v>
      </c>
      <c r="J20" s="75">
        <v>5882352.9400000004</v>
      </c>
      <c r="K20" s="49">
        <v>43039</v>
      </c>
      <c r="L20" s="49">
        <v>43039</v>
      </c>
    </row>
    <row r="21" spans="1:12" ht="23.25" customHeight="1" x14ac:dyDescent="0.25">
      <c r="A21" s="43">
        <f t="shared" si="0"/>
        <v>115</v>
      </c>
      <c r="B21" s="47" t="s">
        <v>83</v>
      </c>
      <c r="C21" s="47">
        <v>80011017</v>
      </c>
      <c r="D21" s="55">
        <v>43026</v>
      </c>
      <c r="E21" s="47" t="s">
        <v>84</v>
      </c>
      <c r="F21" s="47">
        <v>113117</v>
      </c>
      <c r="G21" s="106">
        <v>325117</v>
      </c>
      <c r="H21" s="82">
        <v>0</v>
      </c>
      <c r="I21" s="48" t="s">
        <v>227</v>
      </c>
      <c r="J21" s="72">
        <v>4800000</v>
      </c>
      <c r="K21" s="49">
        <v>43039</v>
      </c>
      <c r="L21" s="49">
        <v>43039</v>
      </c>
    </row>
    <row r="22" spans="1:12" ht="23.25" customHeight="1" x14ac:dyDescent="0.25">
      <c r="A22" s="43">
        <f t="shared" si="0"/>
        <v>116</v>
      </c>
      <c r="B22" s="47" t="s">
        <v>43</v>
      </c>
      <c r="C22" s="47">
        <v>52097319</v>
      </c>
      <c r="D22" s="55">
        <v>43028</v>
      </c>
      <c r="E22" s="47" t="s">
        <v>44</v>
      </c>
      <c r="F22" s="47">
        <v>42217</v>
      </c>
      <c r="G22" s="106">
        <v>328017</v>
      </c>
      <c r="H22" s="82">
        <v>0</v>
      </c>
      <c r="I22" s="48" t="s">
        <v>228</v>
      </c>
      <c r="J22" s="72">
        <v>4644000</v>
      </c>
      <c r="K22" s="70">
        <v>43039</v>
      </c>
      <c r="L22" s="70">
        <v>43039</v>
      </c>
    </row>
    <row r="23" spans="1:12" ht="23.25" customHeight="1" x14ac:dyDescent="0.25">
      <c r="A23" s="43">
        <f t="shared" si="0"/>
        <v>117</v>
      </c>
      <c r="B23" s="53" t="s">
        <v>73</v>
      </c>
      <c r="C23" s="53">
        <v>79407041</v>
      </c>
      <c r="D23" s="55">
        <v>43028</v>
      </c>
      <c r="E23" s="74" t="s">
        <v>32</v>
      </c>
      <c r="F23" s="53">
        <v>23217</v>
      </c>
      <c r="G23" s="106">
        <v>328117</v>
      </c>
      <c r="H23" s="82">
        <v>0</v>
      </c>
      <c r="I23" s="101" t="s">
        <v>229</v>
      </c>
      <c r="J23" s="72">
        <v>8250000</v>
      </c>
      <c r="K23" s="70">
        <v>43039</v>
      </c>
      <c r="L23" s="70">
        <v>43039</v>
      </c>
    </row>
    <row r="24" spans="1:12" ht="23.25" customHeight="1" x14ac:dyDescent="0.25">
      <c r="A24" s="43">
        <f t="shared" si="0"/>
        <v>118</v>
      </c>
      <c r="B24" s="53" t="s">
        <v>75</v>
      </c>
      <c r="C24" s="53">
        <v>52409970</v>
      </c>
      <c r="D24" s="55">
        <v>43028</v>
      </c>
      <c r="E24" s="54" t="s">
        <v>34</v>
      </c>
      <c r="F24" s="53">
        <v>40617</v>
      </c>
      <c r="G24" s="106">
        <v>328217</v>
      </c>
      <c r="H24" s="82">
        <v>0</v>
      </c>
      <c r="I24" s="101" t="s">
        <v>138</v>
      </c>
      <c r="J24" s="10">
        <v>3300000</v>
      </c>
      <c r="K24" s="70">
        <v>43039</v>
      </c>
      <c r="L24" s="70">
        <v>43039</v>
      </c>
    </row>
    <row r="25" spans="1:12" ht="23.25" customHeight="1" x14ac:dyDescent="0.25">
      <c r="A25" s="43">
        <f t="shared" si="0"/>
        <v>119</v>
      </c>
      <c r="B25" s="54" t="s">
        <v>76</v>
      </c>
      <c r="C25" s="54">
        <v>65756444</v>
      </c>
      <c r="D25" s="55">
        <v>43028</v>
      </c>
      <c r="E25" s="54" t="s">
        <v>39</v>
      </c>
      <c r="F25" s="54">
        <v>40917</v>
      </c>
      <c r="G25" s="106">
        <v>328317</v>
      </c>
      <c r="H25" s="91">
        <v>0</v>
      </c>
      <c r="I25" s="101" t="s">
        <v>138</v>
      </c>
      <c r="J25" s="75">
        <v>2530000</v>
      </c>
      <c r="K25" s="70">
        <v>43039</v>
      </c>
      <c r="L25" s="70">
        <v>43039</v>
      </c>
    </row>
    <row r="26" spans="1:12" ht="23.25" customHeight="1" x14ac:dyDescent="0.25">
      <c r="A26" s="43">
        <f t="shared" si="0"/>
        <v>120</v>
      </c>
      <c r="B26" s="53" t="s">
        <v>77</v>
      </c>
      <c r="C26" s="92">
        <v>1065658348</v>
      </c>
      <c r="D26" s="55">
        <v>43028</v>
      </c>
      <c r="E26" s="92" t="s">
        <v>63</v>
      </c>
      <c r="F26" s="53">
        <v>41217</v>
      </c>
      <c r="G26" s="107">
        <v>328417</v>
      </c>
      <c r="H26" s="82">
        <v>0</v>
      </c>
      <c r="I26" s="101" t="s">
        <v>138</v>
      </c>
      <c r="J26" s="10">
        <v>2200000</v>
      </c>
      <c r="K26" s="70">
        <v>43039</v>
      </c>
      <c r="L26" s="70">
        <v>43039</v>
      </c>
    </row>
    <row r="27" spans="1:12" ht="23.25" customHeight="1" x14ac:dyDescent="0.25">
      <c r="A27" s="43">
        <f t="shared" si="0"/>
        <v>121</v>
      </c>
      <c r="B27" s="47" t="s">
        <v>134</v>
      </c>
      <c r="C27" s="47">
        <v>79137482</v>
      </c>
      <c r="D27" s="55">
        <v>43028</v>
      </c>
      <c r="E27" s="47" t="s">
        <v>89</v>
      </c>
      <c r="F27" s="47">
        <v>203917</v>
      </c>
      <c r="G27" s="62">
        <v>328517</v>
      </c>
      <c r="H27" s="82">
        <v>0</v>
      </c>
      <c r="I27" s="48" t="s">
        <v>130</v>
      </c>
      <c r="J27" s="72">
        <v>3440000</v>
      </c>
      <c r="K27" s="70">
        <v>43039</v>
      </c>
      <c r="L27" s="70">
        <v>43039</v>
      </c>
    </row>
    <row r="28" spans="1:12" ht="23.25" customHeight="1" x14ac:dyDescent="0.25">
      <c r="A28" s="54">
        <f t="shared" si="0"/>
        <v>122</v>
      </c>
      <c r="B28" s="47" t="s">
        <v>135</v>
      </c>
      <c r="C28" s="47">
        <v>79428337</v>
      </c>
      <c r="D28" s="44">
        <v>43028</v>
      </c>
      <c r="E28" s="47" t="s">
        <v>90</v>
      </c>
      <c r="F28" s="47">
        <v>204017</v>
      </c>
      <c r="G28" s="62">
        <v>314417</v>
      </c>
      <c r="H28" s="82">
        <v>0</v>
      </c>
      <c r="I28" s="48" t="s">
        <v>40</v>
      </c>
      <c r="J28" s="72">
        <v>3250000</v>
      </c>
      <c r="K28" s="70">
        <v>43039</v>
      </c>
      <c r="L28" s="70">
        <v>43039</v>
      </c>
    </row>
    <row r="29" spans="1:12" ht="23.25" customHeight="1" x14ac:dyDescent="0.25">
      <c r="A29" s="54">
        <f t="shared" si="0"/>
        <v>123</v>
      </c>
      <c r="B29" s="47" t="s">
        <v>136</v>
      </c>
      <c r="C29" s="47" t="s">
        <v>128</v>
      </c>
      <c r="D29" s="55">
        <v>43028</v>
      </c>
      <c r="E29" s="47" t="s">
        <v>129</v>
      </c>
      <c r="F29" s="47">
        <v>204117</v>
      </c>
      <c r="G29" s="62">
        <v>328617</v>
      </c>
      <c r="H29" s="82">
        <v>0</v>
      </c>
      <c r="I29" s="48" t="s">
        <v>130</v>
      </c>
      <c r="J29" s="72">
        <v>7500000</v>
      </c>
      <c r="K29" s="70">
        <v>43039</v>
      </c>
      <c r="L29" s="70">
        <v>43039</v>
      </c>
    </row>
    <row r="30" spans="1:12" ht="23.25" customHeight="1" x14ac:dyDescent="0.25">
      <c r="A30" s="54">
        <f t="shared" si="0"/>
        <v>124</v>
      </c>
      <c r="B30" s="47" t="s">
        <v>45</v>
      </c>
      <c r="C30" s="47">
        <v>46677684</v>
      </c>
      <c r="D30" s="55">
        <v>43031</v>
      </c>
      <c r="E30" s="47" t="s">
        <v>46</v>
      </c>
      <c r="F30" s="47">
        <v>63317</v>
      </c>
      <c r="G30" s="62">
        <v>328717</v>
      </c>
      <c r="H30" s="82">
        <v>0</v>
      </c>
      <c r="I30" s="48" t="s">
        <v>137</v>
      </c>
      <c r="J30" s="72">
        <v>6700000</v>
      </c>
      <c r="K30" s="70">
        <v>43039</v>
      </c>
      <c r="L30" s="70">
        <v>43039</v>
      </c>
    </row>
    <row r="31" spans="1:12" ht="23.25" customHeight="1" x14ac:dyDescent="0.25">
      <c r="A31" s="54">
        <f t="shared" si="0"/>
        <v>125</v>
      </c>
      <c r="B31" s="47" t="s">
        <v>41</v>
      </c>
      <c r="C31" s="47">
        <v>80229957</v>
      </c>
      <c r="D31" s="55">
        <v>43031</v>
      </c>
      <c r="E31" s="47" t="s">
        <v>42</v>
      </c>
      <c r="F31" s="47">
        <v>63217</v>
      </c>
      <c r="G31" s="62">
        <v>328817</v>
      </c>
      <c r="H31" s="82">
        <v>0</v>
      </c>
      <c r="I31" s="48" t="s">
        <v>133</v>
      </c>
      <c r="J31" s="72">
        <v>4500000</v>
      </c>
      <c r="K31" s="70">
        <v>43039</v>
      </c>
      <c r="L31" s="70">
        <v>43039</v>
      </c>
    </row>
    <row r="32" spans="1:12" ht="23.25" customHeight="1" x14ac:dyDescent="0.25">
      <c r="A32" s="54">
        <f t="shared" si="0"/>
        <v>126</v>
      </c>
      <c r="B32" s="47" t="s">
        <v>230</v>
      </c>
      <c r="C32" s="47">
        <v>830084433</v>
      </c>
      <c r="D32" s="55">
        <v>43031</v>
      </c>
      <c r="E32" s="47" t="s">
        <v>231</v>
      </c>
      <c r="F32" s="47">
        <v>33617</v>
      </c>
      <c r="G32" s="62">
        <v>330817</v>
      </c>
      <c r="H32" s="82">
        <v>2061500</v>
      </c>
      <c r="I32" s="102">
        <v>173723</v>
      </c>
      <c r="J32" s="72">
        <v>12911500</v>
      </c>
      <c r="K32" s="70">
        <v>43039</v>
      </c>
      <c r="L32" s="70">
        <v>43039</v>
      </c>
    </row>
    <row r="33" spans="1:12" ht="23.25" customHeight="1" x14ac:dyDescent="0.25">
      <c r="A33" s="54">
        <f t="shared" si="0"/>
        <v>127</v>
      </c>
      <c r="B33" s="53" t="s">
        <v>74</v>
      </c>
      <c r="C33" s="53">
        <v>80437758</v>
      </c>
      <c r="D33" s="44">
        <v>43033</v>
      </c>
      <c r="E33" s="53" t="s">
        <v>33</v>
      </c>
      <c r="F33" s="53">
        <v>24517</v>
      </c>
      <c r="G33" s="62">
        <v>332317</v>
      </c>
      <c r="H33" s="82">
        <v>0</v>
      </c>
      <c r="I33" s="101" t="s">
        <v>229</v>
      </c>
      <c r="J33" s="72">
        <v>2400000</v>
      </c>
      <c r="K33" s="70">
        <v>43039</v>
      </c>
      <c r="L33" s="70">
        <v>43039</v>
      </c>
    </row>
  </sheetData>
  <mergeCells count="7">
    <mergeCell ref="A8:H8"/>
    <mergeCell ref="A1:K1"/>
    <mergeCell ref="A2:K2"/>
    <mergeCell ref="A3:K3"/>
    <mergeCell ref="A5:K5"/>
    <mergeCell ref="A7:K7"/>
    <mergeCell ref="B12:K12"/>
  </mergeCells>
  <conditionalFormatting sqref="J17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1"/>
  <sheetViews>
    <sheetView zoomScale="70" zoomScaleNormal="70" workbookViewId="0">
      <pane ySplit="10" topLeftCell="A11" activePane="bottomLeft" state="frozen"/>
      <selection activeCell="A196" sqref="A196"/>
      <selection pane="bottomLeft" activeCell="J28" sqref="J28"/>
    </sheetView>
  </sheetViews>
  <sheetFormatPr baseColWidth="10" defaultRowHeight="23.25" customHeight="1" x14ac:dyDescent="0.25"/>
  <cols>
    <col min="1" max="1" width="9.5703125" style="26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8" hidden="1" customWidth="1"/>
    <col min="9" max="9" width="32.140625" style="24" customWidth="1"/>
    <col min="10" max="10" width="27.140625" style="18" customWidth="1"/>
    <col min="11" max="11" width="23.28515625" customWidth="1"/>
    <col min="12" max="12" width="28.140625" hidden="1" customWidth="1"/>
    <col min="13" max="13" width="29.140625" style="11" hidden="1" customWidth="1"/>
    <col min="14" max="14" width="34.140625" style="11" customWidth="1"/>
    <col min="15" max="15" width="43.28515625" style="11" customWidth="1"/>
    <col min="16" max="16" width="32" style="11" customWidth="1"/>
    <col min="17" max="17" width="40.5703125" style="11" customWidth="1"/>
    <col min="18" max="18" width="34.42578125" style="11" customWidth="1"/>
    <col min="19" max="19" width="34" style="11" customWidth="1"/>
    <col min="20" max="20" width="44.28515625" style="11" customWidth="1"/>
    <col min="21" max="21" width="33.5703125" style="11" customWidth="1"/>
    <col min="22" max="110" width="11.42578125" style="11"/>
  </cols>
  <sheetData>
    <row r="1" spans="1:110" ht="23.25" customHeight="1" x14ac:dyDescent="0.25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9" t="s">
        <v>14</v>
      </c>
    </row>
    <row r="2" spans="1:110" ht="23.25" customHeight="1" x14ac:dyDescent="0.25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7"/>
    </row>
    <row r="3" spans="1:110" ht="23.25" customHeight="1" x14ac:dyDescent="0.25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27"/>
    </row>
    <row r="4" spans="1:110" ht="23.25" customHeight="1" x14ac:dyDescent="0.25">
      <c r="A4" s="12"/>
      <c r="B4" s="13"/>
      <c r="C4" s="14"/>
      <c r="D4" s="15"/>
      <c r="E4" s="16"/>
      <c r="F4" s="17"/>
      <c r="H4"/>
      <c r="I4" s="12"/>
      <c r="J4" s="13"/>
      <c r="K4" s="14"/>
      <c r="L4" s="27"/>
    </row>
    <row r="5" spans="1:110" ht="23.25" customHeight="1" x14ac:dyDescent="0.25">
      <c r="A5" s="130" t="s">
        <v>158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27"/>
    </row>
    <row r="6" spans="1:110" ht="23.25" customHeight="1" x14ac:dyDescent="0.25">
      <c r="A6" s="11"/>
      <c r="H6"/>
      <c r="I6"/>
      <c r="J6"/>
      <c r="L6" t="s">
        <v>15</v>
      </c>
    </row>
    <row r="7" spans="1:110" ht="23.25" customHeight="1" x14ac:dyDescent="0.25">
      <c r="A7" s="131" t="s">
        <v>37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t="s">
        <v>16</v>
      </c>
    </row>
    <row r="8" spans="1:110" ht="23.25" customHeight="1" x14ac:dyDescent="0.25">
      <c r="A8" s="130" t="s">
        <v>17</v>
      </c>
      <c r="B8" s="130"/>
      <c r="C8" s="130"/>
      <c r="D8" s="130"/>
      <c r="E8" s="130"/>
      <c r="F8" s="130"/>
      <c r="G8" s="130"/>
      <c r="H8" s="130"/>
      <c r="I8" s="28"/>
      <c r="J8" s="29"/>
      <c r="K8" s="11"/>
      <c r="L8" t="s">
        <v>18</v>
      </c>
    </row>
    <row r="9" spans="1:110" ht="23.25" customHeight="1" x14ac:dyDescent="0.25">
      <c r="G9" s="21" t="s">
        <v>19</v>
      </c>
      <c r="H9" s="20">
        <f>10399521*0.16</f>
        <v>1663923.36</v>
      </c>
      <c r="I9" s="29"/>
      <c r="J9" s="31" t="s">
        <v>30</v>
      </c>
      <c r="K9" s="25"/>
      <c r="L9" t="s">
        <v>20</v>
      </c>
    </row>
    <row r="10" spans="1:110" s="22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</row>
    <row r="11" spans="1:110" ht="23.25" customHeight="1" x14ac:dyDescent="0.25">
      <c r="A11" s="32">
        <v>39</v>
      </c>
      <c r="B11" s="177" t="s">
        <v>232</v>
      </c>
      <c r="C11" s="178">
        <v>830008233</v>
      </c>
      <c r="D11" s="51">
        <v>42962</v>
      </c>
      <c r="E11" s="179" t="s">
        <v>233</v>
      </c>
      <c r="F11" s="180">
        <v>69217</v>
      </c>
      <c r="G11" s="59">
        <v>248317</v>
      </c>
      <c r="H11" s="181">
        <v>12797325.960000001</v>
      </c>
      <c r="I11" s="125" t="s">
        <v>234</v>
      </c>
      <c r="J11" s="93">
        <f>1715649930.43-(1715649930.43*0.2)</f>
        <v>1372519944.3440001</v>
      </c>
      <c r="K11" s="52">
        <v>43018</v>
      </c>
      <c r="L11" s="52">
        <v>43018</v>
      </c>
      <c r="M11" s="23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32">
        <f>A11+1</f>
        <v>40</v>
      </c>
      <c r="B12" s="177" t="s">
        <v>235</v>
      </c>
      <c r="C12" s="178">
        <v>900837734</v>
      </c>
      <c r="D12" s="51">
        <v>42962</v>
      </c>
      <c r="E12" s="179" t="s">
        <v>236</v>
      </c>
      <c r="F12" s="180">
        <v>158817</v>
      </c>
      <c r="G12" s="59">
        <v>248417</v>
      </c>
      <c r="H12" s="181">
        <v>13931346.17</v>
      </c>
      <c r="I12" s="125">
        <v>26</v>
      </c>
      <c r="J12" s="93">
        <v>87254220.730000004</v>
      </c>
      <c r="K12" s="52">
        <v>43018</v>
      </c>
      <c r="L12" s="52">
        <v>43018</v>
      </c>
      <c r="M12" s="10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32">
        <f t="shared" ref="A13:A31" si="0">A12+1</f>
        <v>41</v>
      </c>
      <c r="B13" s="177" t="s">
        <v>237</v>
      </c>
      <c r="C13" s="178">
        <v>830065957</v>
      </c>
      <c r="D13" s="51">
        <v>42969</v>
      </c>
      <c r="E13" s="179" t="s">
        <v>238</v>
      </c>
      <c r="F13" s="180">
        <v>64617</v>
      </c>
      <c r="G13" s="59">
        <v>252017</v>
      </c>
      <c r="H13" s="181">
        <v>0</v>
      </c>
      <c r="I13" s="125">
        <v>9237</v>
      </c>
      <c r="J13" s="93">
        <v>540756302.51999998</v>
      </c>
      <c r="K13" s="52">
        <v>43018</v>
      </c>
      <c r="L13" s="52">
        <v>43018</v>
      </c>
    </row>
    <row r="14" spans="1:110" ht="23.25" customHeight="1" x14ac:dyDescent="0.25">
      <c r="A14" s="32">
        <f t="shared" si="0"/>
        <v>42</v>
      </c>
      <c r="B14" s="177" t="s">
        <v>239</v>
      </c>
      <c r="C14" s="60" t="s">
        <v>240</v>
      </c>
      <c r="D14" s="58">
        <v>42971</v>
      </c>
      <c r="E14" s="179" t="s">
        <v>241</v>
      </c>
      <c r="F14" s="180">
        <v>148317</v>
      </c>
      <c r="G14" s="60">
        <v>266517</v>
      </c>
      <c r="H14" s="93">
        <v>822800.2</v>
      </c>
      <c r="I14" s="95" t="s">
        <v>242</v>
      </c>
      <c r="J14" s="93">
        <f>109952090.47-(109952090.47*0.2)</f>
        <v>87961672.376000002</v>
      </c>
      <c r="K14" s="52">
        <v>43018</v>
      </c>
      <c r="L14" s="52">
        <v>43018</v>
      </c>
    </row>
    <row r="15" spans="1:110" ht="23.25" customHeight="1" x14ac:dyDescent="0.25">
      <c r="A15" s="32">
        <f t="shared" si="0"/>
        <v>43</v>
      </c>
      <c r="B15" s="177" t="s">
        <v>147</v>
      </c>
      <c r="C15" s="178">
        <v>901071893</v>
      </c>
      <c r="D15" s="51">
        <v>42972</v>
      </c>
      <c r="E15" s="179" t="s">
        <v>148</v>
      </c>
      <c r="F15" s="180">
        <v>97517</v>
      </c>
      <c r="G15" s="60">
        <v>270317</v>
      </c>
      <c r="H15" s="182">
        <v>3839953.69</v>
      </c>
      <c r="I15" s="125" t="s">
        <v>154</v>
      </c>
      <c r="J15" s="181">
        <f>1005353766.96-(1005353766.96*0.5)</f>
        <v>502676883.48000002</v>
      </c>
      <c r="K15" s="52">
        <v>43018</v>
      </c>
      <c r="L15" s="52">
        <v>43018</v>
      </c>
    </row>
    <row r="16" spans="1:110" ht="23.25" customHeight="1" x14ac:dyDescent="0.25">
      <c r="A16" s="32">
        <f t="shared" si="0"/>
        <v>44</v>
      </c>
      <c r="B16" s="177" t="s">
        <v>243</v>
      </c>
      <c r="C16" s="183">
        <v>79508558</v>
      </c>
      <c r="D16" s="51">
        <v>42975</v>
      </c>
      <c r="E16" s="179" t="s">
        <v>244</v>
      </c>
      <c r="F16" s="180">
        <v>146617</v>
      </c>
      <c r="G16" s="60">
        <v>272017</v>
      </c>
      <c r="H16" s="181">
        <v>1208230.56</v>
      </c>
      <c r="I16" s="184">
        <v>536</v>
      </c>
      <c r="J16" s="93">
        <v>7567338.7400000002</v>
      </c>
      <c r="K16" s="52">
        <v>43018</v>
      </c>
      <c r="L16" s="52">
        <v>43018</v>
      </c>
    </row>
    <row r="17" spans="1:12" ht="23.25" customHeight="1" x14ac:dyDescent="0.25">
      <c r="A17" s="32">
        <f t="shared" si="0"/>
        <v>45</v>
      </c>
      <c r="B17" s="185" t="s">
        <v>139</v>
      </c>
      <c r="C17" s="60">
        <v>901086911</v>
      </c>
      <c r="D17" s="58">
        <v>42975</v>
      </c>
      <c r="E17" s="185" t="s">
        <v>140</v>
      </c>
      <c r="F17" s="180">
        <v>164817</v>
      </c>
      <c r="G17" s="60">
        <v>272117</v>
      </c>
      <c r="H17" s="93">
        <v>9486504.6600000001</v>
      </c>
      <c r="I17" s="64" t="s">
        <v>245</v>
      </c>
      <c r="J17" s="181">
        <f>1242732111.08-(1242732111.08*0.2)</f>
        <v>994185688.86399996</v>
      </c>
      <c r="K17" s="52">
        <v>43018</v>
      </c>
      <c r="L17" s="52">
        <v>43018</v>
      </c>
    </row>
    <row r="18" spans="1:12" ht="23.25" customHeight="1" x14ac:dyDescent="0.25">
      <c r="A18" s="60">
        <f t="shared" si="0"/>
        <v>46</v>
      </c>
      <c r="B18" s="177" t="s">
        <v>246</v>
      </c>
      <c r="C18" s="183">
        <v>901090421</v>
      </c>
      <c r="D18" s="58">
        <v>42975</v>
      </c>
      <c r="E18" s="177" t="s">
        <v>247</v>
      </c>
      <c r="F18" s="186">
        <v>182417</v>
      </c>
      <c r="G18" s="60">
        <v>272217</v>
      </c>
      <c r="H18" s="181">
        <v>10801286.640000001</v>
      </c>
      <c r="I18" s="125" t="s">
        <v>149</v>
      </c>
      <c r="J18" s="93">
        <v>67650163.680000007</v>
      </c>
      <c r="K18" s="52">
        <v>43018</v>
      </c>
      <c r="L18" s="52">
        <v>43018</v>
      </c>
    </row>
    <row r="19" spans="1:12" ht="23.25" customHeight="1" x14ac:dyDescent="0.25">
      <c r="A19" s="60">
        <f t="shared" si="0"/>
        <v>47</v>
      </c>
      <c r="B19" s="60" t="s">
        <v>91</v>
      </c>
      <c r="C19" s="178">
        <v>901024856</v>
      </c>
      <c r="D19" s="58">
        <v>42977</v>
      </c>
      <c r="E19" s="60" t="s">
        <v>92</v>
      </c>
      <c r="F19" s="178">
        <v>3717</v>
      </c>
      <c r="G19" s="60">
        <v>273917</v>
      </c>
      <c r="H19" s="182">
        <v>181652893.97999999</v>
      </c>
      <c r="I19" s="187">
        <v>12</v>
      </c>
      <c r="J19" s="93">
        <f>1316983481.35-658491740.68</f>
        <v>658491740.66999996</v>
      </c>
      <c r="K19" s="52">
        <v>43018</v>
      </c>
      <c r="L19" s="52">
        <v>43018</v>
      </c>
    </row>
    <row r="20" spans="1:12" ht="23.25" customHeight="1" x14ac:dyDescent="0.25">
      <c r="A20" s="60">
        <f t="shared" si="0"/>
        <v>48</v>
      </c>
      <c r="B20" s="188" t="s">
        <v>248</v>
      </c>
      <c r="C20" s="60">
        <v>800242107</v>
      </c>
      <c r="D20" s="58">
        <v>42978</v>
      </c>
      <c r="E20" s="60" t="s">
        <v>78</v>
      </c>
      <c r="F20" s="60">
        <v>2517</v>
      </c>
      <c r="G20" s="60">
        <v>275117</v>
      </c>
      <c r="H20" s="93">
        <v>3153751.73</v>
      </c>
      <c r="I20" s="64">
        <v>696</v>
      </c>
      <c r="J20" s="94">
        <f>789751994.9-(3822824594.62*8.63%)</f>
        <v>459842232.38429397</v>
      </c>
      <c r="K20" s="52">
        <v>43018</v>
      </c>
      <c r="L20" s="52">
        <v>43018</v>
      </c>
    </row>
    <row r="21" spans="1:12" ht="23.25" customHeight="1" x14ac:dyDescent="0.25">
      <c r="A21" s="60">
        <f t="shared" si="0"/>
        <v>49</v>
      </c>
      <c r="B21" s="177" t="s">
        <v>239</v>
      </c>
      <c r="C21" s="60" t="s">
        <v>240</v>
      </c>
      <c r="D21" s="58">
        <v>42979</v>
      </c>
      <c r="E21" s="179" t="s">
        <v>241</v>
      </c>
      <c r="F21" s="180">
        <v>148317</v>
      </c>
      <c r="G21" s="60">
        <v>275817</v>
      </c>
      <c r="H21" s="93">
        <v>2312180.12</v>
      </c>
      <c r="I21" s="95">
        <v>8</v>
      </c>
      <c r="J21" s="93">
        <f>308980280.6-(308980280.6*0.2)</f>
        <v>247184224.48000002</v>
      </c>
      <c r="K21" s="52">
        <v>43035</v>
      </c>
      <c r="L21" s="52">
        <v>43035</v>
      </c>
    </row>
    <row r="22" spans="1:12" ht="23.25" customHeight="1" x14ac:dyDescent="0.25">
      <c r="A22" s="60">
        <f t="shared" si="0"/>
        <v>50</v>
      </c>
      <c r="B22" s="177" t="s">
        <v>243</v>
      </c>
      <c r="C22" s="183">
        <v>79508558</v>
      </c>
      <c r="D22" s="58">
        <v>42979</v>
      </c>
      <c r="E22" s="179" t="s">
        <v>244</v>
      </c>
      <c r="F22" s="180">
        <v>146617</v>
      </c>
      <c r="G22" s="60">
        <v>275917</v>
      </c>
      <c r="H22" s="181">
        <v>3395291.66</v>
      </c>
      <c r="I22" s="184">
        <v>540</v>
      </c>
      <c r="J22" s="93">
        <v>21265247.789999999</v>
      </c>
      <c r="K22" s="52">
        <v>43035</v>
      </c>
      <c r="L22" s="52">
        <v>43035</v>
      </c>
    </row>
    <row r="23" spans="1:12" ht="23.25" customHeight="1" x14ac:dyDescent="0.25">
      <c r="A23" s="60">
        <f t="shared" si="0"/>
        <v>51</v>
      </c>
      <c r="B23" s="63" t="s">
        <v>249</v>
      </c>
      <c r="C23" s="60">
        <v>901024990</v>
      </c>
      <c r="D23" s="51">
        <v>42984</v>
      </c>
      <c r="E23" s="60" t="s">
        <v>250</v>
      </c>
      <c r="F23" s="60">
        <v>4017</v>
      </c>
      <c r="G23" s="60">
        <v>279517</v>
      </c>
      <c r="H23" s="93">
        <v>1473193.23</v>
      </c>
      <c r="I23" s="64">
        <v>4</v>
      </c>
      <c r="J23" s="93">
        <f>231659635.07-(934500000*4.06951664977861%)</f>
        <v>193630001.97781888</v>
      </c>
      <c r="K23" s="52">
        <v>43035</v>
      </c>
      <c r="L23" s="52">
        <v>43035</v>
      </c>
    </row>
    <row r="24" spans="1:12" ht="23.25" customHeight="1" x14ac:dyDescent="0.25">
      <c r="A24" s="60">
        <f t="shared" si="0"/>
        <v>52</v>
      </c>
      <c r="B24" s="189" t="s">
        <v>251</v>
      </c>
      <c r="C24" s="178">
        <v>901017447</v>
      </c>
      <c r="D24" s="58">
        <v>42984</v>
      </c>
      <c r="E24" s="178" t="s">
        <v>252</v>
      </c>
      <c r="F24" s="178">
        <v>3917</v>
      </c>
      <c r="G24" s="60">
        <v>277917</v>
      </c>
      <c r="H24" s="181">
        <v>1836738.9</v>
      </c>
      <c r="I24" s="187">
        <v>4</v>
      </c>
      <c r="J24" s="181">
        <v>13316357.029999999</v>
      </c>
      <c r="K24" s="52">
        <v>43035</v>
      </c>
      <c r="L24" s="52">
        <v>43035</v>
      </c>
    </row>
    <row r="25" spans="1:12" ht="23.25" customHeight="1" x14ac:dyDescent="0.25">
      <c r="A25" s="60">
        <f t="shared" si="0"/>
        <v>53</v>
      </c>
      <c r="B25" s="190" t="s">
        <v>253</v>
      </c>
      <c r="C25" s="99" t="s">
        <v>254</v>
      </c>
      <c r="D25" s="51">
        <v>42991</v>
      </c>
      <c r="E25" s="178" t="s">
        <v>255</v>
      </c>
      <c r="F25" s="191">
        <v>215717</v>
      </c>
      <c r="G25" s="59">
        <v>304317</v>
      </c>
      <c r="H25" s="181">
        <v>5314225.9800000004</v>
      </c>
      <c r="I25" s="125" t="s">
        <v>256</v>
      </c>
      <c r="J25" s="93">
        <v>38528138.359999999</v>
      </c>
      <c r="K25" s="52">
        <v>43035</v>
      </c>
      <c r="L25" s="52">
        <v>43035</v>
      </c>
    </row>
    <row r="26" spans="1:12" ht="23.25" customHeight="1" x14ac:dyDescent="0.25">
      <c r="A26" s="60">
        <f t="shared" si="0"/>
        <v>54</v>
      </c>
      <c r="B26" s="192" t="s">
        <v>257</v>
      </c>
      <c r="C26" s="193" t="s">
        <v>258</v>
      </c>
      <c r="D26" s="51">
        <v>42991</v>
      </c>
      <c r="E26" s="126" t="s">
        <v>259</v>
      </c>
      <c r="F26" s="191">
        <v>210217</v>
      </c>
      <c r="G26" s="59">
        <v>304217</v>
      </c>
      <c r="H26" s="181">
        <v>19798319.329999998</v>
      </c>
      <c r="I26" s="125" t="s">
        <v>260</v>
      </c>
      <c r="J26" s="93">
        <v>124000000</v>
      </c>
      <c r="K26" s="52">
        <v>43035</v>
      </c>
      <c r="L26" s="52">
        <v>43035</v>
      </c>
    </row>
    <row r="27" spans="1:12" ht="23.25" customHeight="1" x14ac:dyDescent="0.25">
      <c r="A27" s="60">
        <f t="shared" si="0"/>
        <v>55</v>
      </c>
      <c r="B27" s="194" t="s">
        <v>141</v>
      </c>
      <c r="C27" s="183">
        <v>901067862</v>
      </c>
      <c r="D27" s="58">
        <v>42993</v>
      </c>
      <c r="E27" s="195" t="s">
        <v>142</v>
      </c>
      <c r="F27" s="180">
        <v>69317</v>
      </c>
      <c r="G27" s="196"/>
      <c r="H27" s="181">
        <v>1373489.94</v>
      </c>
      <c r="I27" s="125" t="s">
        <v>157</v>
      </c>
      <c r="J27" s="181">
        <f>309806317.54-(688410631.26*9.00062559961227%)</f>
        <v>247845054.03236002</v>
      </c>
      <c r="K27" s="197">
        <v>43035</v>
      </c>
      <c r="L27" s="197">
        <v>43035</v>
      </c>
    </row>
    <row r="28" spans="1:12" ht="23.25" customHeight="1" x14ac:dyDescent="0.25">
      <c r="A28" s="60">
        <f t="shared" si="0"/>
        <v>56</v>
      </c>
      <c r="B28" s="198" t="s">
        <v>143</v>
      </c>
      <c r="C28" s="199" t="s">
        <v>261</v>
      </c>
      <c r="D28" s="58">
        <v>42993</v>
      </c>
      <c r="E28" s="178" t="s">
        <v>96</v>
      </c>
      <c r="F28" s="191">
        <v>69717</v>
      </c>
      <c r="G28" s="59">
        <v>334317</v>
      </c>
      <c r="H28" s="96">
        <v>3898564.34</v>
      </c>
      <c r="I28" s="50">
        <v>207</v>
      </c>
      <c r="J28" s="181">
        <v>24417324.010000002</v>
      </c>
      <c r="K28" s="52">
        <v>43038</v>
      </c>
      <c r="L28" s="52">
        <v>43038</v>
      </c>
    </row>
    <row r="29" spans="1:12" ht="23.25" customHeight="1" x14ac:dyDescent="0.25">
      <c r="A29" s="60">
        <f t="shared" si="0"/>
        <v>57</v>
      </c>
      <c r="B29" s="177" t="s">
        <v>144</v>
      </c>
      <c r="C29" s="178">
        <v>800242107</v>
      </c>
      <c r="D29" s="58">
        <v>43000</v>
      </c>
      <c r="E29" s="179" t="s">
        <v>78</v>
      </c>
      <c r="F29" s="180">
        <v>86817</v>
      </c>
      <c r="G29" s="59">
        <v>304017</v>
      </c>
      <c r="H29" s="96">
        <v>7178302.25</v>
      </c>
      <c r="I29" s="95">
        <v>699</v>
      </c>
      <c r="J29" s="93">
        <f>944135648.37-(944135648.37*0.2)</f>
        <v>755308518.69599998</v>
      </c>
      <c r="K29" s="52">
        <v>43038</v>
      </c>
      <c r="L29" s="52">
        <v>43038</v>
      </c>
    </row>
    <row r="30" spans="1:12" ht="23.25" customHeight="1" x14ac:dyDescent="0.25">
      <c r="A30" s="60">
        <f t="shared" si="0"/>
        <v>58</v>
      </c>
      <c r="B30" s="194" t="s">
        <v>145</v>
      </c>
      <c r="C30" s="178">
        <v>890116722</v>
      </c>
      <c r="D30" s="58">
        <v>43000</v>
      </c>
      <c r="E30" s="195" t="s">
        <v>146</v>
      </c>
      <c r="F30" s="180">
        <v>69517</v>
      </c>
      <c r="G30" s="59">
        <v>304117</v>
      </c>
      <c r="H30" s="96">
        <v>7577517.8200000003</v>
      </c>
      <c r="I30" s="95">
        <v>2860</v>
      </c>
      <c r="J30" s="93">
        <v>47459190.549999997</v>
      </c>
      <c r="K30" s="52">
        <v>43038</v>
      </c>
      <c r="L30" s="52">
        <v>43038</v>
      </c>
    </row>
    <row r="31" spans="1:12" ht="23.25" customHeight="1" x14ac:dyDescent="0.25">
      <c r="A31" s="60">
        <f t="shared" si="0"/>
        <v>59</v>
      </c>
      <c r="B31" s="60" t="s">
        <v>91</v>
      </c>
      <c r="C31" s="178">
        <v>901024856</v>
      </c>
      <c r="D31" s="58">
        <v>43000</v>
      </c>
      <c r="E31" s="60" t="s">
        <v>92</v>
      </c>
      <c r="F31" s="178">
        <v>3717</v>
      </c>
      <c r="G31" s="60">
        <v>308717</v>
      </c>
      <c r="H31" s="182"/>
      <c r="I31" s="187" t="s">
        <v>262</v>
      </c>
      <c r="J31" s="93">
        <v>378271788.31</v>
      </c>
      <c r="K31" s="52">
        <v>43038</v>
      </c>
      <c r="L31" s="52">
        <v>43038</v>
      </c>
    </row>
  </sheetData>
  <mergeCells count="6">
    <mergeCell ref="A8:H8"/>
    <mergeCell ref="A1:K1"/>
    <mergeCell ref="A2:K2"/>
    <mergeCell ref="A3:K3"/>
    <mergeCell ref="A5:K5"/>
    <mergeCell ref="A7:K7"/>
  </mergeCells>
  <conditionalFormatting sqref="J11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12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16 J13:J14 J18 J25:J26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1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2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29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1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0"/>
  <sheetViews>
    <sheetView tabSelected="1" zoomScale="70" zoomScaleNormal="70" workbookViewId="0">
      <pane ySplit="10" topLeftCell="A11" activePane="bottomLeft" state="frozen"/>
      <selection activeCell="A196" sqref="A196"/>
      <selection pane="bottomLeft" activeCell="K21" sqref="K21"/>
    </sheetView>
  </sheetViews>
  <sheetFormatPr baseColWidth="10" defaultRowHeight="23.25" customHeight="1" x14ac:dyDescent="0.25"/>
  <cols>
    <col min="1" max="1" width="9.5703125" style="26" customWidth="1"/>
    <col min="2" max="2" width="26.140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8" hidden="1" customWidth="1"/>
    <col min="9" max="9" width="39.7109375" style="24" customWidth="1"/>
    <col min="10" max="10" width="27.140625" style="18" customWidth="1"/>
    <col min="11" max="11" width="28.7109375" customWidth="1"/>
    <col min="12" max="12" width="28.140625" hidden="1" customWidth="1"/>
    <col min="13" max="13" width="29.140625" style="11" hidden="1" customWidth="1"/>
    <col min="14" max="14" width="34.140625" style="11" customWidth="1"/>
    <col min="15" max="15" width="43.28515625" style="11" customWidth="1"/>
    <col min="16" max="16" width="32" style="11" customWidth="1"/>
    <col min="17" max="17" width="40.5703125" style="11" customWidth="1"/>
    <col min="18" max="18" width="34.42578125" style="11" customWidth="1"/>
    <col min="19" max="19" width="34" style="11" customWidth="1"/>
    <col min="20" max="20" width="44.28515625" style="11" customWidth="1"/>
    <col min="21" max="21" width="33.5703125" style="11" customWidth="1"/>
    <col min="22" max="110" width="11.42578125" style="11"/>
  </cols>
  <sheetData>
    <row r="1" spans="1:110" ht="23.25" customHeight="1" x14ac:dyDescent="0.25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9" t="s">
        <v>14</v>
      </c>
    </row>
    <row r="2" spans="1:110" ht="23.25" customHeight="1" x14ac:dyDescent="0.25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7"/>
    </row>
    <row r="3" spans="1:110" ht="23.25" customHeight="1" x14ac:dyDescent="0.25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27"/>
    </row>
    <row r="4" spans="1:110" ht="23.25" customHeight="1" x14ac:dyDescent="0.25">
      <c r="A4" s="12"/>
      <c r="B4" s="13"/>
      <c r="C4" s="14"/>
      <c r="D4" s="15"/>
      <c r="E4" s="16"/>
      <c r="F4" s="17"/>
      <c r="H4"/>
      <c r="I4" s="12"/>
      <c r="J4" s="13"/>
      <c r="K4" s="14"/>
      <c r="L4" s="27"/>
    </row>
    <row r="5" spans="1:110" ht="23.25" customHeight="1" x14ac:dyDescent="0.25">
      <c r="A5" s="130" t="s">
        <v>158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27"/>
    </row>
    <row r="6" spans="1:110" ht="23.25" customHeight="1" x14ac:dyDescent="0.25">
      <c r="A6" s="11"/>
      <c r="H6"/>
      <c r="I6"/>
      <c r="J6"/>
      <c r="L6" t="s">
        <v>15</v>
      </c>
    </row>
    <row r="7" spans="1:110" ht="23.25" customHeight="1" x14ac:dyDescent="0.25">
      <c r="A7" s="131" t="s">
        <v>24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t="s">
        <v>16</v>
      </c>
    </row>
    <row r="8" spans="1:110" ht="23.25" customHeight="1" x14ac:dyDescent="0.25">
      <c r="A8" s="130" t="s">
        <v>17</v>
      </c>
      <c r="B8" s="130"/>
      <c r="C8" s="130"/>
      <c r="D8" s="130"/>
      <c r="E8" s="130"/>
      <c r="F8" s="130"/>
      <c r="G8" s="130"/>
      <c r="H8" s="130"/>
      <c r="I8" s="28"/>
      <c r="J8" s="29"/>
      <c r="K8" s="33" t="s">
        <v>31</v>
      </c>
      <c r="L8" t="s">
        <v>18</v>
      </c>
    </row>
    <row r="9" spans="1:110" ht="23.25" customHeight="1" x14ac:dyDescent="0.25">
      <c r="G9" s="21" t="s">
        <v>19</v>
      </c>
      <c r="H9" s="20">
        <f>10399521*0.16</f>
        <v>1663923.36</v>
      </c>
      <c r="I9" s="29"/>
      <c r="J9" s="30" t="s">
        <v>22</v>
      </c>
      <c r="K9" s="31" t="s">
        <v>30</v>
      </c>
      <c r="L9" t="s">
        <v>20</v>
      </c>
    </row>
    <row r="10" spans="1:110" s="22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</row>
    <row r="11" spans="1:110" ht="23.25" customHeight="1" x14ac:dyDescent="0.25">
      <c r="A11" s="38">
        <v>142</v>
      </c>
      <c r="B11" s="200" t="s">
        <v>263</v>
      </c>
      <c r="C11" s="178">
        <v>900987378</v>
      </c>
      <c r="D11" s="51">
        <v>42983</v>
      </c>
      <c r="E11" s="60" t="s">
        <v>264</v>
      </c>
      <c r="F11" s="59">
        <v>214916</v>
      </c>
      <c r="G11" s="201">
        <v>276817</v>
      </c>
      <c r="H11" s="181">
        <v>1275481.1000000001</v>
      </c>
      <c r="I11" s="184" t="s">
        <v>265</v>
      </c>
      <c r="J11" s="93">
        <v>9247238</v>
      </c>
      <c r="K11" s="97">
        <v>43033</v>
      </c>
      <c r="L11" s="97">
        <v>43033</v>
      </c>
      <c r="M11" s="23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7" customHeight="1" x14ac:dyDescent="0.25">
      <c r="A12" s="38">
        <f>A11+1</f>
        <v>143</v>
      </c>
      <c r="B12" s="135" t="s">
        <v>30</v>
      </c>
      <c r="C12" s="136"/>
      <c r="D12" s="136"/>
      <c r="E12" s="136"/>
      <c r="F12" s="136"/>
      <c r="G12" s="136"/>
      <c r="H12" s="136"/>
      <c r="I12" s="136"/>
      <c r="J12" s="136"/>
      <c r="K12" s="137"/>
      <c r="L12" s="202"/>
      <c r="M12" s="10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38">
        <f t="shared" ref="A13:A25" si="0">A12+1</f>
        <v>144</v>
      </c>
      <c r="B13" s="135" t="s">
        <v>30</v>
      </c>
      <c r="C13" s="136"/>
      <c r="D13" s="136"/>
      <c r="E13" s="136"/>
      <c r="F13" s="136"/>
      <c r="G13" s="136"/>
      <c r="H13" s="136"/>
      <c r="I13" s="136"/>
      <c r="J13" s="136"/>
      <c r="K13" s="137"/>
      <c r="L13" s="202"/>
      <c r="M13" s="23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30.75" customHeight="1" x14ac:dyDescent="0.25">
      <c r="A14" s="128">
        <f t="shared" si="0"/>
        <v>145</v>
      </c>
      <c r="B14" s="203" t="s">
        <v>266</v>
      </c>
      <c r="C14" s="204">
        <v>899999044</v>
      </c>
      <c r="D14" s="205">
        <v>42996</v>
      </c>
      <c r="E14" s="206" t="s">
        <v>267</v>
      </c>
      <c r="F14" s="103">
        <v>312316</v>
      </c>
      <c r="G14" s="149"/>
      <c r="H14" s="207">
        <v>0</v>
      </c>
      <c r="I14" s="208">
        <v>9000030891</v>
      </c>
      <c r="J14" s="209">
        <v>863758748</v>
      </c>
      <c r="K14" s="100">
        <v>43033</v>
      </c>
      <c r="L14" s="100">
        <v>43033</v>
      </c>
      <c r="M14" s="23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129"/>
      <c r="B15" s="210"/>
      <c r="C15" s="211"/>
      <c r="D15" s="212"/>
      <c r="E15" s="213"/>
      <c r="F15" s="103">
        <v>398816</v>
      </c>
      <c r="G15" s="149"/>
      <c r="H15" s="207">
        <v>0</v>
      </c>
      <c r="I15" s="214"/>
      <c r="J15" s="209">
        <v>1778879668</v>
      </c>
      <c r="K15" s="100">
        <v>43033</v>
      </c>
      <c r="L15" s="100">
        <v>43033</v>
      </c>
      <c r="M15" s="23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104">
        <f>A14+1</f>
        <v>146</v>
      </c>
      <c r="B16" s="63" t="s">
        <v>97</v>
      </c>
      <c r="C16" s="99" t="s">
        <v>98</v>
      </c>
      <c r="D16" s="58">
        <v>43000</v>
      </c>
      <c r="E16" s="60" t="s">
        <v>99</v>
      </c>
      <c r="F16" s="60">
        <v>302816</v>
      </c>
      <c r="G16" s="59">
        <v>303817</v>
      </c>
      <c r="H16" s="96">
        <v>9552857.6600000001</v>
      </c>
      <c r="I16" s="50">
        <v>4</v>
      </c>
      <c r="J16" s="96">
        <f>1526069011.84/2</f>
        <v>763034505.91999996</v>
      </c>
      <c r="K16" s="97">
        <v>43033</v>
      </c>
      <c r="L16" s="97">
        <v>43033</v>
      </c>
      <c r="M16" s="23">
        <v>62314416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2" ht="42" customHeight="1" x14ac:dyDescent="0.25">
      <c r="A17" s="38">
        <f t="shared" si="0"/>
        <v>147</v>
      </c>
      <c r="B17" s="60" t="s">
        <v>100</v>
      </c>
      <c r="C17" s="178">
        <v>901017671</v>
      </c>
      <c r="D17" s="58">
        <v>43000</v>
      </c>
      <c r="E17" s="178" t="s">
        <v>101</v>
      </c>
      <c r="F17" s="178">
        <v>321516</v>
      </c>
      <c r="G17" s="59">
        <v>303917</v>
      </c>
      <c r="H17" s="96">
        <v>9856357.1099999994</v>
      </c>
      <c r="I17" s="64">
        <v>4</v>
      </c>
      <c r="J17" s="181">
        <v>71458589.040000007</v>
      </c>
      <c r="K17" s="97">
        <v>43033</v>
      </c>
      <c r="L17" s="97">
        <v>43033</v>
      </c>
    </row>
    <row r="18" spans="1:12" ht="40.5" customHeight="1" x14ac:dyDescent="0.25">
      <c r="A18" s="38">
        <f t="shared" si="0"/>
        <v>148</v>
      </c>
      <c r="B18" s="200" t="s">
        <v>263</v>
      </c>
      <c r="C18" s="178">
        <v>900987378</v>
      </c>
      <c r="D18" s="51">
        <v>43000</v>
      </c>
      <c r="E18" s="60" t="s">
        <v>264</v>
      </c>
      <c r="F18" s="59">
        <v>214916</v>
      </c>
      <c r="G18" s="201">
        <v>308617</v>
      </c>
      <c r="H18" s="181">
        <v>999845.25</v>
      </c>
      <c r="I18" s="184">
        <v>6</v>
      </c>
      <c r="J18" s="93">
        <v>7248878</v>
      </c>
      <c r="K18" s="97">
        <v>43033</v>
      </c>
      <c r="L18" s="97">
        <v>43033</v>
      </c>
    </row>
    <row r="19" spans="1:12" ht="48" customHeight="1" x14ac:dyDescent="0.25">
      <c r="A19" s="38">
        <f t="shared" si="0"/>
        <v>149</v>
      </c>
      <c r="B19" s="63" t="s">
        <v>150</v>
      </c>
      <c r="C19" s="60">
        <v>901022873</v>
      </c>
      <c r="D19" s="58">
        <v>43003</v>
      </c>
      <c r="E19" s="126" t="s">
        <v>151</v>
      </c>
      <c r="F19" s="60">
        <v>344716</v>
      </c>
      <c r="G19" s="201" t="s">
        <v>268</v>
      </c>
      <c r="H19" s="96"/>
      <c r="I19" s="68" t="s">
        <v>269</v>
      </c>
      <c r="J19" s="96">
        <f>2049385409.06*50%</f>
        <v>1024692704.53</v>
      </c>
      <c r="K19" s="97">
        <v>43033</v>
      </c>
      <c r="L19" s="97">
        <v>43033</v>
      </c>
    </row>
    <row r="20" spans="1:12" ht="53.25" customHeight="1" x14ac:dyDescent="0.25">
      <c r="A20" s="38">
        <f t="shared" si="0"/>
        <v>150</v>
      </c>
      <c r="B20" s="63" t="s">
        <v>152</v>
      </c>
      <c r="C20" s="60">
        <v>9010172531</v>
      </c>
      <c r="D20" s="58">
        <v>43003</v>
      </c>
      <c r="E20" s="126" t="s">
        <v>153</v>
      </c>
      <c r="F20" s="60">
        <v>313716</v>
      </c>
      <c r="G20" s="201">
        <v>316017</v>
      </c>
      <c r="H20" s="96"/>
      <c r="I20" s="68" t="s">
        <v>242</v>
      </c>
      <c r="J20" s="96">
        <v>72093087</v>
      </c>
      <c r="K20" s="97">
        <v>43033</v>
      </c>
      <c r="L20" s="97">
        <v>43033</v>
      </c>
    </row>
    <row r="21" spans="1:12" ht="42" customHeight="1" x14ac:dyDescent="0.25">
      <c r="A21" s="38">
        <f t="shared" si="0"/>
        <v>151</v>
      </c>
      <c r="B21" s="60" t="s">
        <v>270</v>
      </c>
      <c r="C21" s="178">
        <v>900994492</v>
      </c>
      <c r="D21" s="58">
        <v>43003</v>
      </c>
      <c r="E21" s="178" t="s">
        <v>271</v>
      </c>
      <c r="F21" s="178">
        <v>237916</v>
      </c>
      <c r="G21" s="59">
        <v>310917</v>
      </c>
      <c r="H21" s="96"/>
      <c r="I21" s="64" t="s">
        <v>272</v>
      </c>
      <c r="J21" s="181">
        <f>478561045.86-(635262112.47*15.0665697343815%)</f>
        <v>382848836.68860245</v>
      </c>
      <c r="K21" s="97">
        <v>43033</v>
      </c>
      <c r="L21" s="215"/>
    </row>
    <row r="22" spans="1:12" ht="23.25" customHeight="1" x14ac:dyDescent="0.25">
      <c r="A22" s="38">
        <f t="shared" si="0"/>
        <v>152</v>
      </c>
      <c r="B22" s="178" t="s">
        <v>273</v>
      </c>
      <c r="C22" s="178">
        <v>901002988</v>
      </c>
      <c r="D22" s="58">
        <v>43003</v>
      </c>
      <c r="E22" s="178" t="s">
        <v>274</v>
      </c>
      <c r="F22" s="178">
        <v>274916</v>
      </c>
      <c r="G22" s="178">
        <v>312817</v>
      </c>
      <c r="H22" s="181"/>
      <c r="I22" s="184">
        <v>10</v>
      </c>
      <c r="J22" s="181">
        <v>29013864.5</v>
      </c>
      <c r="K22" s="97">
        <v>43033</v>
      </c>
      <c r="L22" s="97">
        <v>43033</v>
      </c>
    </row>
    <row r="23" spans="1:12" ht="23.25" customHeight="1" x14ac:dyDescent="0.25">
      <c r="A23" s="38">
        <f t="shared" si="0"/>
        <v>153</v>
      </c>
      <c r="B23" s="60" t="s">
        <v>93</v>
      </c>
      <c r="C23" s="60">
        <v>901031483</v>
      </c>
      <c r="D23" s="58">
        <v>43006</v>
      </c>
      <c r="E23" s="60" t="s">
        <v>94</v>
      </c>
      <c r="F23" s="60">
        <v>402716</v>
      </c>
      <c r="G23" s="201">
        <v>313617</v>
      </c>
      <c r="H23" s="93">
        <v>2719304.28</v>
      </c>
      <c r="I23" s="64">
        <v>7</v>
      </c>
      <c r="J23" s="93">
        <f>441207119.4-(1470690398*0.15)</f>
        <v>220603559.69999999</v>
      </c>
      <c r="K23" s="97">
        <v>43033</v>
      </c>
      <c r="L23" s="97">
        <v>43033</v>
      </c>
    </row>
    <row r="24" spans="1:12" ht="23.25" customHeight="1" x14ac:dyDescent="0.25">
      <c r="A24" s="38">
        <f t="shared" si="0"/>
        <v>154</v>
      </c>
      <c r="B24" s="60" t="s">
        <v>95</v>
      </c>
      <c r="C24" s="60">
        <v>900853320</v>
      </c>
      <c r="D24" s="58">
        <v>43006</v>
      </c>
      <c r="E24" s="60" t="s">
        <v>96</v>
      </c>
      <c r="F24" s="60">
        <v>402616</v>
      </c>
      <c r="G24" s="201">
        <v>313717</v>
      </c>
      <c r="H24" s="181">
        <v>2728980.31</v>
      </c>
      <c r="I24" s="216">
        <v>208</v>
      </c>
      <c r="J24" s="181">
        <v>19785107.25</v>
      </c>
      <c r="K24" s="97">
        <v>43033</v>
      </c>
      <c r="L24" s="97">
        <v>43033</v>
      </c>
    </row>
    <row r="25" spans="1:12" ht="23.25" customHeight="1" x14ac:dyDescent="0.25">
      <c r="A25" s="128">
        <f t="shared" si="0"/>
        <v>155</v>
      </c>
      <c r="B25" s="221" t="s">
        <v>30</v>
      </c>
      <c r="C25" s="222"/>
      <c r="D25" s="222"/>
      <c r="E25" s="222"/>
      <c r="F25" s="222"/>
      <c r="G25" s="222"/>
      <c r="H25" s="222"/>
      <c r="I25" s="222"/>
      <c r="J25" s="222"/>
      <c r="K25" s="223"/>
      <c r="L25" s="202"/>
    </row>
    <row r="26" spans="1:12" ht="23.25" customHeight="1" x14ac:dyDescent="0.25">
      <c r="A26" s="129"/>
      <c r="B26" s="224"/>
      <c r="C26" s="225"/>
      <c r="D26" s="225"/>
      <c r="E26" s="225"/>
      <c r="F26" s="225"/>
      <c r="G26" s="225"/>
      <c r="H26" s="225"/>
      <c r="I26" s="225"/>
      <c r="J26" s="225"/>
      <c r="K26" s="226"/>
      <c r="L26" s="202"/>
    </row>
    <row r="27" spans="1:12" ht="23.25" customHeight="1" x14ac:dyDescent="0.25">
      <c r="A27" s="128">
        <f>A25+1</f>
        <v>156</v>
      </c>
      <c r="B27" s="221" t="s">
        <v>30</v>
      </c>
      <c r="C27" s="222"/>
      <c r="D27" s="222"/>
      <c r="E27" s="222"/>
      <c r="F27" s="222"/>
      <c r="G27" s="222"/>
      <c r="H27" s="222"/>
      <c r="I27" s="222"/>
      <c r="J27" s="222"/>
      <c r="K27" s="223"/>
      <c r="L27" s="202"/>
    </row>
    <row r="28" spans="1:12" ht="23.25" customHeight="1" x14ac:dyDescent="0.25">
      <c r="A28" s="129"/>
      <c r="B28" s="224"/>
      <c r="C28" s="225"/>
      <c r="D28" s="225"/>
      <c r="E28" s="225"/>
      <c r="F28" s="225"/>
      <c r="G28" s="225"/>
      <c r="H28" s="225"/>
      <c r="I28" s="225"/>
      <c r="J28" s="225"/>
      <c r="K28" s="226"/>
      <c r="L28" s="217"/>
    </row>
    <row r="29" spans="1:12" ht="23.25" customHeight="1" x14ac:dyDescent="0.25">
      <c r="A29" s="128">
        <f>A27+1</f>
        <v>157</v>
      </c>
      <c r="B29" s="218" t="s">
        <v>155</v>
      </c>
      <c r="C29" s="218">
        <v>900897675</v>
      </c>
      <c r="D29" s="58">
        <v>43010</v>
      </c>
      <c r="E29" s="178" t="s">
        <v>156</v>
      </c>
      <c r="F29" s="178">
        <v>7616</v>
      </c>
      <c r="G29" s="178">
        <v>314717</v>
      </c>
      <c r="H29" s="219"/>
      <c r="I29" s="184">
        <v>14</v>
      </c>
      <c r="J29" s="93">
        <v>41075596.219999999</v>
      </c>
      <c r="K29" s="220">
        <v>43033</v>
      </c>
      <c r="L29" s="220">
        <v>43033</v>
      </c>
    </row>
    <row r="30" spans="1:12" ht="23.25" customHeight="1" x14ac:dyDescent="0.25">
      <c r="A30" s="129"/>
      <c r="B30" s="218" t="s">
        <v>155</v>
      </c>
      <c r="C30" s="218">
        <v>900897675</v>
      </c>
      <c r="D30" s="58">
        <v>43010</v>
      </c>
      <c r="E30" s="178" t="s">
        <v>156</v>
      </c>
      <c r="F30" s="178">
        <v>7616</v>
      </c>
      <c r="G30" s="178">
        <v>314817</v>
      </c>
      <c r="H30" s="219"/>
      <c r="I30" s="184">
        <v>15</v>
      </c>
      <c r="J30" s="93">
        <v>81524697.409999996</v>
      </c>
      <c r="K30" s="220">
        <v>43033</v>
      </c>
      <c r="L30" s="220">
        <v>43033</v>
      </c>
    </row>
  </sheetData>
  <mergeCells count="19">
    <mergeCell ref="A25:A26"/>
    <mergeCell ref="A27:A28"/>
    <mergeCell ref="A29:A30"/>
    <mergeCell ref="B25:K26"/>
    <mergeCell ref="B27:K28"/>
    <mergeCell ref="B12:K12"/>
    <mergeCell ref="B13:K13"/>
    <mergeCell ref="A1:K1"/>
    <mergeCell ref="A2:K2"/>
    <mergeCell ref="A3:K3"/>
    <mergeCell ref="A5:K5"/>
    <mergeCell ref="A7:K7"/>
    <mergeCell ref="A8:H8"/>
    <mergeCell ref="B14:B15"/>
    <mergeCell ref="C14:C15"/>
    <mergeCell ref="D14:D15"/>
    <mergeCell ref="E14:E15"/>
    <mergeCell ref="I14:I15"/>
    <mergeCell ref="A14:A15"/>
  </mergeCells>
  <conditionalFormatting sqref="J11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18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29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GASTOS GENER CSF</vt:lpstr>
      <vt:lpstr>GASTOS GENER SSF</vt:lpstr>
      <vt:lpstr>GASTOS PERSONAL</vt:lpstr>
      <vt:lpstr>INVERSION</vt:lpstr>
      <vt:lpstr>RESERVA PSTAL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2017-11-09T13:40:38Z</dcterms:modified>
</cp:coreProperties>
</file>