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hjvelasquez\Desktop\"/>
    </mc:Choice>
  </mc:AlternateContent>
  <bookViews>
    <workbookView xWindow="0" yWindow="0" windowWidth="28800" windowHeight="11445"/>
  </bookViews>
  <sheets>
    <sheet name="GENERAL" sheetId="4" r:id="rId1"/>
    <sheet name="FICHA PRESEN" sheetId="2" r:id="rId2"/>
    <sheet name="UNIDADES" sheetId="1" r:id="rId3"/>
    <sheet name="CONVENCIONES" sheetId="6" r:id="rId4"/>
  </sheets>
  <externalReferences>
    <externalReference r:id="rId5"/>
    <externalReference r:id="rId6"/>
  </externalReferences>
  <definedNames>
    <definedName name="_xlnm._FilterDatabase" localSheetId="0" hidden="1">GENERAL!$A$1:$BC$121</definedName>
    <definedName name="_xlnm._FilterDatabase" localSheetId="2">UNIDADES!$E$1:$E$53</definedName>
    <definedName name="_xlnm.Print_Area" localSheetId="1">'FICHA PRESEN'!$A$1:$G$122</definedName>
    <definedName name="_xlnm.Print_Area" localSheetId="2">UNIDADES!$C$1:$C$53</definedName>
    <definedName name="_xlnm.Print_Titles" localSheetId="1">'FICHA PRESEN'!$1:$4</definedName>
  </definedNames>
  <calcPr calcId="152511"/>
  <pivotCaches>
    <pivotCache cacheId="14" r:id="rId7"/>
    <pivotCache cacheId="17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4" l="1"/>
  <c r="AS89" i="4" l="1"/>
  <c r="AZ89" i="4" s="1"/>
  <c r="AS90" i="4"/>
  <c r="AZ90" i="4" s="1"/>
  <c r="AS91" i="4"/>
  <c r="AZ91" i="4" s="1"/>
  <c r="AS92" i="4"/>
  <c r="AZ92" i="4" s="1"/>
  <c r="AS93" i="4"/>
  <c r="AH93" i="4" s="1"/>
  <c r="AS94" i="4"/>
  <c r="AZ94" i="4" s="1"/>
  <c r="AS88" i="4"/>
  <c r="BB96" i="4"/>
  <c r="AS96" i="4"/>
  <c r="AZ96" i="4" s="1"/>
  <c r="AG96" i="4"/>
  <c r="Q96" i="4"/>
  <c r="R96" i="4" s="1"/>
  <c r="T96" i="4" s="1"/>
  <c r="F96" i="4"/>
  <c r="BB94" i="4"/>
  <c r="AG94" i="4"/>
  <c r="Q94" i="4"/>
  <c r="R94" i="4" s="1"/>
  <c r="T94" i="4" s="1"/>
  <c r="F94" i="4"/>
  <c r="E94" i="4"/>
  <c r="D94" i="4"/>
  <c r="C94" i="4"/>
  <c r="BB93" i="4"/>
  <c r="AG93" i="4"/>
  <c r="Q93" i="4"/>
  <c r="R93" i="4" s="1"/>
  <c r="T93" i="4" s="1"/>
  <c r="F93" i="4"/>
  <c r="BB92" i="4"/>
  <c r="AG92" i="4"/>
  <c r="Q92" i="4"/>
  <c r="R92" i="4" s="1"/>
  <c r="T92" i="4" s="1"/>
  <c r="F92" i="4"/>
  <c r="E92" i="4"/>
  <c r="D92" i="4"/>
  <c r="C92" i="4"/>
  <c r="BB91" i="4"/>
  <c r="AG91" i="4"/>
  <c r="Q91" i="4"/>
  <c r="R91" i="4" s="1"/>
  <c r="T91" i="4" s="1"/>
  <c r="F91" i="4"/>
  <c r="E91" i="4"/>
  <c r="D91" i="4"/>
  <c r="C91" i="4"/>
  <c r="BB90" i="4"/>
  <c r="AG90" i="4"/>
  <c r="Q90" i="4"/>
  <c r="R90" i="4" s="1"/>
  <c r="T90" i="4" s="1"/>
  <c r="F90" i="4"/>
  <c r="E90" i="4"/>
  <c r="D90" i="4"/>
  <c r="BB89" i="4"/>
  <c r="AH89" i="4"/>
  <c r="AG89" i="4"/>
  <c r="Q89" i="4"/>
  <c r="R89" i="4" s="1"/>
  <c r="T89" i="4" s="1"/>
  <c r="F89" i="4"/>
  <c r="E89" i="4"/>
  <c r="D89" i="4"/>
  <c r="C89" i="4"/>
  <c r="AH96" i="4" l="1"/>
  <c r="AZ93" i="4"/>
  <c r="AH92" i="4"/>
  <c r="AH94" i="4"/>
  <c r="AH91" i="4"/>
  <c r="AH90" i="4"/>
  <c r="BB118" i="4"/>
  <c r="AS118" i="4"/>
  <c r="AZ118" i="4" s="1"/>
  <c r="AG118" i="4"/>
  <c r="Q118" i="4"/>
  <c r="R118" i="4" s="1"/>
  <c r="T118" i="4" s="1"/>
  <c r="F118" i="4"/>
  <c r="AH118" i="4" l="1"/>
  <c r="AS87" i="4"/>
  <c r="BB88" i="4" l="1"/>
  <c r="AZ88" i="4"/>
  <c r="AG88" i="4"/>
  <c r="Q88" i="4"/>
  <c r="R88" i="4" s="1"/>
  <c r="T88" i="4" s="1"/>
  <c r="F88" i="4"/>
  <c r="E88" i="4"/>
  <c r="D88" i="4"/>
  <c r="C88" i="4"/>
  <c r="BB95" i="4"/>
  <c r="AS95" i="4"/>
  <c r="AZ95" i="4" s="1"/>
  <c r="AG95" i="4"/>
  <c r="Q95" i="4"/>
  <c r="R95" i="4" s="1"/>
  <c r="T95" i="4" s="1"/>
  <c r="F95" i="4"/>
  <c r="E95" i="4"/>
  <c r="D95" i="4"/>
  <c r="C95" i="4"/>
  <c r="AZ87" i="4"/>
  <c r="AG87" i="4"/>
  <c r="Q87" i="4"/>
  <c r="R87" i="4" s="1"/>
  <c r="T87" i="4" s="1"/>
  <c r="F87" i="4"/>
  <c r="E87" i="4"/>
  <c r="D87" i="4"/>
  <c r="C87" i="4"/>
  <c r="BB85" i="4"/>
  <c r="AS85" i="4"/>
  <c r="AZ85" i="4" s="1"/>
  <c r="AG85" i="4"/>
  <c r="Q85" i="4"/>
  <c r="R85" i="4" s="1"/>
  <c r="T85" i="4" s="1"/>
  <c r="F85" i="4"/>
  <c r="E85" i="4"/>
  <c r="D85" i="4"/>
  <c r="C85" i="4"/>
  <c r="BB84" i="4"/>
  <c r="AS84" i="4"/>
  <c r="AZ84" i="4" s="1"/>
  <c r="AG84" i="4"/>
  <c r="Q84" i="4"/>
  <c r="R84" i="4" s="1"/>
  <c r="T84" i="4" s="1"/>
  <c r="F84" i="4"/>
  <c r="E84" i="4"/>
  <c r="D84" i="4"/>
  <c r="C84" i="4"/>
  <c r="AH95" i="4" l="1"/>
  <c r="AH84" i="4"/>
  <c r="AH88" i="4"/>
  <c r="AH87" i="4"/>
  <c r="AH85" i="4"/>
  <c r="BB19" i="4"/>
  <c r="AS19" i="4"/>
  <c r="AZ19" i="4" s="1"/>
  <c r="AG19" i="4"/>
  <c r="Q19" i="4"/>
  <c r="R19" i="4" s="1"/>
  <c r="T19" i="4" s="1"/>
  <c r="F19" i="4"/>
  <c r="E19" i="4"/>
  <c r="D19" i="4"/>
  <c r="C19" i="4"/>
  <c r="AS83" i="4"/>
  <c r="AZ83" i="4" s="1"/>
  <c r="AH19" i="4" l="1"/>
  <c r="C5" i="4" l="1"/>
  <c r="BB74" i="4"/>
  <c r="AS74" i="4"/>
  <c r="AZ74" i="4" s="1"/>
  <c r="AG74" i="4"/>
  <c r="Q74" i="4"/>
  <c r="R74" i="4" s="1"/>
  <c r="T74" i="4" s="1"/>
  <c r="F74" i="4"/>
  <c r="E74" i="4"/>
  <c r="D74" i="4"/>
  <c r="C74" i="4"/>
  <c r="BB69" i="4"/>
  <c r="AS69" i="4"/>
  <c r="AZ69" i="4" s="1"/>
  <c r="AG69" i="4"/>
  <c r="Q69" i="4"/>
  <c r="R69" i="4" s="1"/>
  <c r="T69" i="4" s="1"/>
  <c r="F69" i="4"/>
  <c r="E69" i="4"/>
  <c r="D69" i="4"/>
  <c r="C69" i="4"/>
  <c r="BB63" i="4"/>
  <c r="AS63" i="4"/>
  <c r="AZ63" i="4" s="1"/>
  <c r="AG63" i="4"/>
  <c r="Q63" i="4"/>
  <c r="R63" i="4" s="1"/>
  <c r="T63" i="4" s="1"/>
  <c r="F63" i="4"/>
  <c r="E63" i="4"/>
  <c r="D63" i="4"/>
  <c r="C63" i="4"/>
  <c r="AH69" i="4" l="1"/>
  <c r="AH74" i="4"/>
  <c r="AH63" i="4"/>
  <c r="AS13" i="4" l="1"/>
  <c r="AZ13" i="4" s="1"/>
  <c r="AG13" i="4"/>
  <c r="Q13" i="4"/>
  <c r="R13" i="4" s="1"/>
  <c r="T13" i="4" s="1"/>
  <c r="BB6" i="4"/>
  <c r="AS6" i="4"/>
  <c r="AZ6" i="4" s="1"/>
  <c r="AG6" i="4"/>
  <c r="Q6" i="4"/>
  <c r="R6" i="4" s="1"/>
  <c r="T6" i="4" s="1"/>
  <c r="F6" i="4"/>
  <c r="E6" i="4"/>
  <c r="D6" i="4"/>
  <c r="C6" i="4"/>
  <c r="BB4" i="4"/>
  <c r="AS4" i="4"/>
  <c r="AZ4" i="4" s="1"/>
  <c r="AG4" i="4"/>
  <c r="Q4" i="4"/>
  <c r="R4" i="4" s="1"/>
  <c r="T4" i="4" s="1"/>
  <c r="F4" i="4"/>
  <c r="E4" i="4"/>
  <c r="D4" i="4"/>
  <c r="C4" i="4"/>
  <c r="AH4" i="4" l="1"/>
  <c r="AH6" i="4"/>
  <c r="BB82" i="4"/>
  <c r="AS82" i="4"/>
  <c r="AG82" i="4"/>
  <c r="Q82" i="4"/>
  <c r="R82" i="4" s="1"/>
  <c r="T82" i="4" s="1"/>
  <c r="F82" i="4"/>
  <c r="E82" i="4"/>
  <c r="D82" i="4"/>
  <c r="C82" i="4"/>
  <c r="AZ82" i="4" l="1"/>
  <c r="AH82" i="4"/>
  <c r="BB78" i="4"/>
  <c r="AS78" i="4"/>
  <c r="AZ78" i="4" s="1"/>
  <c r="AG78" i="4"/>
  <c r="Q78" i="4"/>
  <c r="R78" i="4" s="1"/>
  <c r="T78" i="4" s="1"/>
  <c r="F78" i="4"/>
  <c r="E78" i="4"/>
  <c r="D78" i="4"/>
  <c r="C78" i="4"/>
  <c r="C10" i="2"/>
  <c r="C9" i="2"/>
  <c r="C8" i="2"/>
  <c r="BB61" i="4"/>
  <c r="AH78" i="4" l="1"/>
  <c r="AS81" i="4" l="1"/>
  <c r="Q68" i="4" l="1"/>
  <c r="Q83" i="4" l="1"/>
  <c r="R83" i="4" s="1"/>
  <c r="C79" i="4"/>
  <c r="D79" i="4"/>
  <c r="E79" i="4"/>
  <c r="F79" i="4"/>
  <c r="Q79" i="4"/>
  <c r="R79" i="4" s="1"/>
  <c r="T79" i="4" s="1"/>
  <c r="AG79" i="4"/>
  <c r="AS79" i="4"/>
  <c r="AH79" i="4" s="1"/>
  <c r="BB79" i="4"/>
  <c r="AZ79" i="4" l="1"/>
  <c r="BB83" i="4" l="1"/>
  <c r="AH83" i="4"/>
  <c r="AG83" i="4"/>
  <c r="T83" i="4"/>
  <c r="F83" i="4"/>
  <c r="E83" i="4"/>
  <c r="D83" i="4"/>
  <c r="C83" i="4"/>
  <c r="BB77" i="4"/>
  <c r="AS77" i="4"/>
  <c r="AZ77" i="4" s="1"/>
  <c r="AG77" i="4"/>
  <c r="Q77" i="4"/>
  <c r="R77" i="4" s="1"/>
  <c r="T77" i="4" s="1"/>
  <c r="F77" i="4"/>
  <c r="E77" i="4"/>
  <c r="D77" i="4"/>
  <c r="C77" i="4"/>
  <c r="BB75" i="4"/>
  <c r="AS75" i="4"/>
  <c r="AZ75" i="4" s="1"/>
  <c r="AG75" i="4"/>
  <c r="Q75" i="4"/>
  <c r="R75" i="4" s="1"/>
  <c r="T75" i="4" s="1"/>
  <c r="F75" i="4"/>
  <c r="E75" i="4"/>
  <c r="D75" i="4"/>
  <c r="C75" i="4"/>
  <c r="AH77" i="4" l="1"/>
  <c r="AH75" i="4"/>
  <c r="BB117" i="4" l="1"/>
  <c r="AS117" i="4"/>
  <c r="AZ117" i="4" s="1"/>
  <c r="AG117" i="4"/>
  <c r="Q117" i="4"/>
  <c r="R117" i="4" s="1"/>
  <c r="T117" i="4" s="1"/>
  <c r="F117" i="4"/>
  <c r="E117" i="4"/>
  <c r="D117" i="4"/>
  <c r="C117" i="4"/>
  <c r="AH81" i="4" l="1"/>
  <c r="AZ81" i="4"/>
  <c r="AH117" i="4"/>
  <c r="AG80" i="4"/>
  <c r="BB86" i="4"/>
  <c r="AS86" i="4"/>
  <c r="AH86" i="4" s="1"/>
  <c r="AG86" i="4"/>
  <c r="Q86" i="4"/>
  <c r="F86" i="4"/>
  <c r="E86" i="4"/>
  <c r="D86" i="4"/>
  <c r="C86" i="4"/>
  <c r="BB81" i="4"/>
  <c r="AG81" i="4"/>
  <c r="Q81" i="4"/>
  <c r="R81" i="4" s="1"/>
  <c r="T81" i="4" s="1"/>
  <c r="F81" i="4"/>
  <c r="E81" i="4"/>
  <c r="D81" i="4"/>
  <c r="BB116" i="4"/>
  <c r="AS116" i="4"/>
  <c r="AZ116" i="4" s="1"/>
  <c r="AG116" i="4"/>
  <c r="Q116" i="4"/>
  <c r="R116" i="4" s="1"/>
  <c r="T116" i="4" s="1"/>
  <c r="F116" i="4"/>
  <c r="E116" i="4"/>
  <c r="D116" i="4"/>
  <c r="C116" i="4"/>
  <c r="BB115" i="4"/>
  <c r="AS115" i="4"/>
  <c r="AZ115" i="4" s="1"/>
  <c r="AG115" i="4"/>
  <c r="Q115" i="4"/>
  <c r="R115" i="4" s="1"/>
  <c r="T115" i="4" s="1"/>
  <c r="F115" i="4"/>
  <c r="E115" i="4"/>
  <c r="D115" i="4"/>
  <c r="C115" i="4"/>
  <c r="BB114" i="4"/>
  <c r="AS114" i="4"/>
  <c r="AZ114" i="4" s="1"/>
  <c r="AG114" i="4"/>
  <c r="Q114" i="4"/>
  <c r="R114" i="4" s="1"/>
  <c r="T114" i="4" s="1"/>
  <c r="F114" i="4"/>
  <c r="E114" i="4"/>
  <c r="D114" i="4"/>
  <c r="C114" i="4"/>
  <c r="BB113" i="4"/>
  <c r="AS113" i="4"/>
  <c r="AZ113" i="4" s="1"/>
  <c r="AG113" i="4"/>
  <c r="Q113" i="4"/>
  <c r="R113" i="4" s="1"/>
  <c r="T113" i="4" s="1"/>
  <c r="F113" i="4"/>
  <c r="E113" i="4"/>
  <c r="D113" i="4"/>
  <c r="C113" i="4"/>
  <c r="BB111" i="4"/>
  <c r="AS111" i="4"/>
  <c r="AZ111" i="4" s="1"/>
  <c r="AG111" i="4"/>
  <c r="Q111" i="4"/>
  <c r="R111" i="4" s="1"/>
  <c r="T111" i="4" s="1"/>
  <c r="F111" i="4"/>
  <c r="E111" i="4"/>
  <c r="D111" i="4"/>
  <c r="C111" i="4"/>
  <c r="BB106" i="4"/>
  <c r="AS106" i="4"/>
  <c r="AZ106" i="4" s="1"/>
  <c r="AG106" i="4"/>
  <c r="Q106" i="4"/>
  <c r="R106" i="4" s="1"/>
  <c r="T106" i="4" s="1"/>
  <c r="F106" i="4"/>
  <c r="E106" i="4"/>
  <c r="D106" i="4"/>
  <c r="C106" i="4"/>
  <c r="BB105" i="4"/>
  <c r="AS105" i="4"/>
  <c r="AZ105" i="4" s="1"/>
  <c r="AG105" i="4"/>
  <c r="Q105" i="4"/>
  <c r="R105" i="4" s="1"/>
  <c r="T105" i="4" s="1"/>
  <c r="F105" i="4"/>
  <c r="E105" i="4"/>
  <c r="D105" i="4"/>
  <c r="C105" i="4"/>
  <c r="R86" i="4" l="1"/>
  <c r="T86" i="4" s="1"/>
  <c r="AZ86" i="4"/>
  <c r="AH105" i="4"/>
  <c r="AH116" i="4"/>
  <c r="AH113" i="4"/>
  <c r="AH114" i="4"/>
  <c r="AH115" i="4"/>
  <c r="AH111" i="4"/>
  <c r="AH106" i="4"/>
  <c r="BB101" i="4"/>
  <c r="AS101" i="4"/>
  <c r="AZ101" i="4" s="1"/>
  <c r="AG101" i="4"/>
  <c r="Q101" i="4"/>
  <c r="R101" i="4" s="1"/>
  <c r="T101" i="4" s="1"/>
  <c r="F101" i="4"/>
  <c r="E101" i="4"/>
  <c r="D101" i="4"/>
  <c r="C101" i="4"/>
  <c r="BB100" i="4"/>
  <c r="AS100" i="4"/>
  <c r="AZ100" i="4" s="1"/>
  <c r="AG100" i="4"/>
  <c r="Q100" i="4"/>
  <c r="R100" i="4" s="1"/>
  <c r="T100" i="4" s="1"/>
  <c r="F100" i="4"/>
  <c r="E100" i="4"/>
  <c r="D100" i="4"/>
  <c r="C100" i="4"/>
  <c r="BB98" i="4"/>
  <c r="AS98" i="4"/>
  <c r="AZ98" i="4" s="1"/>
  <c r="AG98" i="4"/>
  <c r="Q98" i="4"/>
  <c r="R98" i="4" s="1"/>
  <c r="T98" i="4" s="1"/>
  <c r="F98" i="4"/>
  <c r="E98" i="4"/>
  <c r="D98" i="4"/>
  <c r="C98" i="4"/>
  <c r="BB99" i="4"/>
  <c r="AS99" i="4"/>
  <c r="AZ99" i="4" s="1"/>
  <c r="AG99" i="4"/>
  <c r="Q99" i="4"/>
  <c r="R99" i="4" s="1"/>
  <c r="T99" i="4" s="1"/>
  <c r="F99" i="4"/>
  <c r="E99" i="4"/>
  <c r="D99" i="4"/>
  <c r="C99" i="4"/>
  <c r="AS54" i="4"/>
  <c r="AZ54" i="4" s="1"/>
  <c r="AG54" i="4"/>
  <c r="Q54" i="4"/>
  <c r="R54" i="4" s="1"/>
  <c r="T54" i="4" s="1"/>
  <c r="AS12" i="4"/>
  <c r="AZ12" i="4" s="1"/>
  <c r="AG12" i="4"/>
  <c r="Q12" i="4"/>
  <c r="R12" i="4" s="1"/>
  <c r="T12" i="4" s="1"/>
  <c r="AS3" i="4"/>
  <c r="AS2" i="4"/>
  <c r="AH100" i="4" l="1"/>
  <c r="AH99" i="4"/>
  <c r="AH101" i="4"/>
  <c r="AH98" i="4"/>
  <c r="AH54" i="4"/>
  <c r="BB80" i="4" l="1"/>
  <c r="AS80" i="4"/>
  <c r="AZ80" i="4" s="1"/>
  <c r="Q80" i="4"/>
  <c r="F80" i="4"/>
  <c r="E80" i="4"/>
  <c r="D80" i="4"/>
  <c r="C80" i="4"/>
  <c r="BB73" i="4"/>
  <c r="AS73" i="4"/>
  <c r="AZ73" i="4" s="1"/>
  <c r="AG73" i="4"/>
  <c r="Q73" i="4"/>
  <c r="R73" i="4" s="1"/>
  <c r="T73" i="4" s="1"/>
  <c r="F73" i="4"/>
  <c r="E73" i="4"/>
  <c r="D73" i="4"/>
  <c r="C73" i="4"/>
  <c r="AS72" i="4"/>
  <c r="AZ72" i="4" s="1"/>
  <c r="AG72" i="4"/>
  <c r="Q72" i="4"/>
  <c r="R72" i="4" s="1"/>
  <c r="T72" i="4" s="1"/>
  <c r="F72" i="4"/>
  <c r="E72" i="4"/>
  <c r="D72" i="4"/>
  <c r="C72" i="4"/>
  <c r="BB71" i="4"/>
  <c r="AS71" i="4"/>
  <c r="AZ71" i="4" s="1"/>
  <c r="AG71" i="4"/>
  <c r="Q71" i="4"/>
  <c r="R71" i="4" s="1"/>
  <c r="T71" i="4" s="1"/>
  <c r="F71" i="4"/>
  <c r="E71" i="4"/>
  <c r="D71" i="4"/>
  <c r="C71" i="4"/>
  <c r="R80" i="4" l="1"/>
  <c r="T80" i="4" s="1"/>
  <c r="AH80" i="4"/>
  <c r="AH73" i="4"/>
  <c r="AH72" i="4"/>
  <c r="AH71" i="4"/>
  <c r="AS5" i="4"/>
  <c r="AS7" i="4"/>
  <c r="AZ7" i="4" s="1"/>
  <c r="AS8" i="4"/>
  <c r="AZ8" i="4" s="1"/>
  <c r="AS9" i="4"/>
  <c r="AZ9" i="4" s="1"/>
  <c r="AS10" i="4"/>
  <c r="AZ10" i="4" s="1"/>
  <c r="AS11" i="4"/>
  <c r="AZ11" i="4" s="1"/>
  <c r="AS14" i="4"/>
  <c r="AZ14" i="4" s="1"/>
  <c r="AS15" i="4"/>
  <c r="AZ15" i="4" s="1"/>
  <c r="AS16" i="4"/>
  <c r="AZ16" i="4" s="1"/>
  <c r="AS17" i="4"/>
  <c r="AZ17" i="4" s="1"/>
  <c r="AS18" i="4"/>
  <c r="AZ18" i="4" s="1"/>
  <c r="AS20" i="4"/>
  <c r="AZ20" i="4" s="1"/>
  <c r="AS21" i="4"/>
  <c r="AZ21" i="4" s="1"/>
  <c r="AS22" i="4"/>
  <c r="AZ22" i="4" s="1"/>
  <c r="AS23" i="4"/>
  <c r="AZ23" i="4" s="1"/>
  <c r="AS24" i="4"/>
  <c r="AZ24" i="4" s="1"/>
  <c r="AS25" i="4"/>
  <c r="AZ25" i="4" s="1"/>
  <c r="AS26" i="4"/>
  <c r="AZ26" i="4" s="1"/>
  <c r="AS27" i="4"/>
  <c r="AZ27" i="4" s="1"/>
  <c r="AS28" i="4"/>
  <c r="AS29" i="4"/>
  <c r="AZ29" i="4" s="1"/>
  <c r="AS30" i="4"/>
  <c r="AZ30" i="4" s="1"/>
  <c r="AS31" i="4"/>
  <c r="AZ31" i="4" s="1"/>
  <c r="AS32" i="4"/>
  <c r="AZ32" i="4" s="1"/>
  <c r="AS33" i="4"/>
  <c r="AZ33" i="4" s="1"/>
  <c r="AS34" i="4"/>
  <c r="AZ34" i="4" s="1"/>
  <c r="AS35" i="4"/>
  <c r="AZ35" i="4" s="1"/>
  <c r="AS36" i="4"/>
  <c r="AZ36" i="4" s="1"/>
  <c r="AS37" i="4"/>
  <c r="AZ37" i="4" s="1"/>
  <c r="AS38" i="4"/>
  <c r="AZ38" i="4" s="1"/>
  <c r="AS39" i="4"/>
  <c r="AZ39" i="4" s="1"/>
  <c r="AS40" i="4"/>
  <c r="AZ40" i="4" s="1"/>
  <c r="AS41" i="4"/>
  <c r="AZ41" i="4" s="1"/>
  <c r="AS42" i="4"/>
  <c r="AZ42" i="4" s="1"/>
  <c r="AS43" i="4"/>
  <c r="AZ43" i="4" s="1"/>
  <c r="AS44" i="4"/>
  <c r="AZ44" i="4" s="1"/>
  <c r="AS45" i="4"/>
  <c r="AZ45" i="4" s="1"/>
  <c r="AS46" i="4"/>
  <c r="AZ46" i="4" s="1"/>
  <c r="AS47" i="4"/>
  <c r="AZ47" i="4" s="1"/>
  <c r="AS48" i="4"/>
  <c r="AZ48" i="4" s="1"/>
  <c r="AS49" i="4"/>
  <c r="AZ49" i="4" s="1"/>
  <c r="AS50" i="4"/>
  <c r="AZ50" i="4" s="1"/>
  <c r="AS51" i="4"/>
  <c r="AZ51" i="4" s="1"/>
  <c r="AS52" i="4"/>
  <c r="AZ52" i="4" s="1"/>
  <c r="AS53" i="4"/>
  <c r="AZ53" i="4" s="1"/>
  <c r="AS55" i="4"/>
  <c r="AZ55" i="4" s="1"/>
  <c r="AS56" i="4"/>
  <c r="AZ56" i="4" s="1"/>
  <c r="AS57" i="4"/>
  <c r="AZ57" i="4" s="1"/>
  <c r="AS58" i="4"/>
  <c r="AZ58" i="4" s="1"/>
  <c r="AS59" i="4"/>
  <c r="AZ59" i="4" s="1"/>
  <c r="AS60" i="4"/>
  <c r="AZ60" i="4" s="1"/>
  <c r="AS61" i="4"/>
  <c r="AZ61" i="4" s="1"/>
  <c r="AS62" i="4"/>
  <c r="AZ62" i="4" s="1"/>
  <c r="AS64" i="4"/>
  <c r="AZ64" i="4" s="1"/>
  <c r="AS65" i="4"/>
  <c r="AZ65" i="4" s="1"/>
  <c r="AS66" i="4"/>
  <c r="AZ66" i="4" s="1"/>
  <c r="AS67" i="4"/>
  <c r="AZ67" i="4" s="1"/>
  <c r="AS68" i="4"/>
  <c r="AZ68" i="4" s="1"/>
  <c r="AS70" i="4"/>
  <c r="AZ70" i="4" s="1"/>
  <c r="AS76" i="4"/>
  <c r="AZ76" i="4" s="1"/>
  <c r="AS97" i="4"/>
  <c r="AZ97" i="4" s="1"/>
  <c r="AS102" i="4"/>
  <c r="AZ102" i="4" s="1"/>
  <c r="AS103" i="4"/>
  <c r="AZ103" i="4" s="1"/>
  <c r="AS104" i="4"/>
  <c r="AZ104" i="4" s="1"/>
  <c r="AS107" i="4"/>
  <c r="AZ107" i="4" s="1"/>
  <c r="AS108" i="4"/>
  <c r="AZ108" i="4" s="1"/>
  <c r="AS109" i="4"/>
  <c r="AZ109" i="4" s="1"/>
  <c r="AS110" i="4"/>
  <c r="AZ110" i="4" s="1"/>
  <c r="AS112" i="4"/>
  <c r="AZ112" i="4" s="1"/>
  <c r="AG5" i="4"/>
  <c r="AG7" i="4"/>
  <c r="AG8" i="4"/>
  <c r="AG9" i="4"/>
  <c r="AG10" i="4"/>
  <c r="AG11" i="4"/>
  <c r="AG14" i="4"/>
  <c r="AG15" i="4"/>
  <c r="AG16" i="4"/>
  <c r="AG17" i="4"/>
  <c r="AG18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5" i="4"/>
  <c r="AG56" i="4"/>
  <c r="AG57" i="4"/>
  <c r="AG58" i="4"/>
  <c r="AG59" i="4"/>
  <c r="AG60" i="4"/>
  <c r="AG61" i="4"/>
  <c r="AG62" i="4"/>
  <c r="AG64" i="4"/>
  <c r="AG65" i="4"/>
  <c r="AG66" i="4"/>
  <c r="AG67" i="4"/>
  <c r="AG68" i="4"/>
  <c r="AG70" i="4"/>
  <c r="AG76" i="4"/>
  <c r="AG97" i="4"/>
  <c r="AG102" i="4"/>
  <c r="AG103" i="4"/>
  <c r="AG104" i="4"/>
  <c r="AG107" i="4"/>
  <c r="AG108" i="4"/>
  <c r="AG109" i="4"/>
  <c r="AG110" i="4"/>
  <c r="AG112" i="4"/>
  <c r="Q10" i="4"/>
  <c r="R10" i="4" s="1"/>
  <c r="T10" i="4" s="1"/>
  <c r="Q11" i="4"/>
  <c r="R11" i="4" s="1"/>
  <c r="T11" i="4" s="1"/>
  <c r="Q14" i="4"/>
  <c r="R14" i="4" s="1"/>
  <c r="T14" i="4" s="1"/>
  <c r="Q15" i="4"/>
  <c r="R15" i="4" s="1"/>
  <c r="T15" i="4" s="1"/>
  <c r="Q16" i="4"/>
  <c r="R16" i="4" s="1"/>
  <c r="T16" i="4" s="1"/>
  <c r="Q17" i="4"/>
  <c r="R17" i="4" s="1"/>
  <c r="T17" i="4" s="1"/>
  <c r="Q18" i="4"/>
  <c r="R18" i="4" s="1"/>
  <c r="T18" i="4" s="1"/>
  <c r="Q20" i="4"/>
  <c r="R20" i="4" s="1"/>
  <c r="T20" i="4" s="1"/>
  <c r="Q21" i="4"/>
  <c r="R21" i="4" s="1"/>
  <c r="T21" i="4" s="1"/>
  <c r="Q22" i="4"/>
  <c r="R22" i="4" s="1"/>
  <c r="T22" i="4" s="1"/>
  <c r="Q23" i="4"/>
  <c r="R23" i="4" s="1"/>
  <c r="T23" i="4" s="1"/>
  <c r="Q24" i="4"/>
  <c r="R24" i="4" s="1"/>
  <c r="T24" i="4" s="1"/>
  <c r="Q25" i="4"/>
  <c r="R25" i="4" s="1"/>
  <c r="T25" i="4" s="1"/>
  <c r="Q26" i="4"/>
  <c r="R26" i="4" s="1"/>
  <c r="T26" i="4" s="1"/>
  <c r="Q27" i="4"/>
  <c r="R27" i="4" s="1"/>
  <c r="T27" i="4" s="1"/>
  <c r="Q28" i="4"/>
  <c r="R28" i="4" s="1"/>
  <c r="T28" i="4" s="1"/>
  <c r="Q29" i="4"/>
  <c r="R29" i="4" s="1"/>
  <c r="T29" i="4" s="1"/>
  <c r="Q30" i="4"/>
  <c r="R30" i="4" s="1"/>
  <c r="T30" i="4" s="1"/>
  <c r="Q31" i="4"/>
  <c r="R31" i="4" s="1"/>
  <c r="T31" i="4" s="1"/>
  <c r="Q32" i="4"/>
  <c r="R32" i="4" s="1"/>
  <c r="T32" i="4" s="1"/>
  <c r="Q33" i="4"/>
  <c r="R33" i="4" s="1"/>
  <c r="T33" i="4" s="1"/>
  <c r="Q34" i="4"/>
  <c r="R34" i="4" s="1"/>
  <c r="T34" i="4" s="1"/>
  <c r="Q35" i="4"/>
  <c r="R35" i="4" s="1"/>
  <c r="T35" i="4" s="1"/>
  <c r="Q36" i="4"/>
  <c r="R36" i="4" s="1"/>
  <c r="T36" i="4" s="1"/>
  <c r="Q37" i="4"/>
  <c r="R37" i="4" s="1"/>
  <c r="T37" i="4" s="1"/>
  <c r="Q38" i="4"/>
  <c r="R38" i="4" s="1"/>
  <c r="T38" i="4" s="1"/>
  <c r="Q39" i="4"/>
  <c r="R39" i="4" s="1"/>
  <c r="T39" i="4" s="1"/>
  <c r="Q40" i="4"/>
  <c r="R40" i="4" s="1"/>
  <c r="T40" i="4" s="1"/>
  <c r="Q41" i="4"/>
  <c r="R41" i="4" s="1"/>
  <c r="T41" i="4" s="1"/>
  <c r="Q42" i="4"/>
  <c r="R42" i="4" s="1"/>
  <c r="T42" i="4" s="1"/>
  <c r="Q43" i="4"/>
  <c r="R43" i="4" s="1"/>
  <c r="T43" i="4" s="1"/>
  <c r="Q44" i="4"/>
  <c r="R44" i="4" s="1"/>
  <c r="T44" i="4" s="1"/>
  <c r="Q45" i="4"/>
  <c r="R45" i="4" s="1"/>
  <c r="T45" i="4" s="1"/>
  <c r="Q46" i="4"/>
  <c r="R46" i="4" s="1"/>
  <c r="T46" i="4" s="1"/>
  <c r="Q47" i="4"/>
  <c r="R47" i="4" s="1"/>
  <c r="T47" i="4" s="1"/>
  <c r="Q48" i="4"/>
  <c r="R48" i="4" s="1"/>
  <c r="T48" i="4" s="1"/>
  <c r="Q49" i="4"/>
  <c r="R49" i="4" s="1"/>
  <c r="T49" i="4" s="1"/>
  <c r="Q50" i="4"/>
  <c r="R50" i="4" s="1"/>
  <c r="T50" i="4" s="1"/>
  <c r="Q51" i="4"/>
  <c r="R51" i="4" s="1"/>
  <c r="T51" i="4" s="1"/>
  <c r="Q52" i="4"/>
  <c r="R52" i="4" s="1"/>
  <c r="T52" i="4" s="1"/>
  <c r="Q53" i="4"/>
  <c r="R53" i="4" s="1"/>
  <c r="T53" i="4" s="1"/>
  <c r="Q55" i="4"/>
  <c r="R55" i="4" s="1"/>
  <c r="T55" i="4" s="1"/>
  <c r="Q56" i="4"/>
  <c r="R56" i="4" s="1"/>
  <c r="T56" i="4" s="1"/>
  <c r="Q57" i="4"/>
  <c r="R57" i="4" s="1"/>
  <c r="T57" i="4" s="1"/>
  <c r="Q58" i="4"/>
  <c r="R58" i="4" s="1"/>
  <c r="T58" i="4" s="1"/>
  <c r="Q59" i="4"/>
  <c r="R59" i="4" s="1"/>
  <c r="T59" i="4" s="1"/>
  <c r="Q60" i="4"/>
  <c r="R60" i="4" s="1"/>
  <c r="T60" i="4" s="1"/>
  <c r="R61" i="4"/>
  <c r="T61" i="4" s="1"/>
  <c r="Q62" i="4"/>
  <c r="R62" i="4" s="1"/>
  <c r="T62" i="4" s="1"/>
  <c r="Q64" i="4"/>
  <c r="R64" i="4" s="1"/>
  <c r="T64" i="4" s="1"/>
  <c r="Q65" i="4"/>
  <c r="R65" i="4" s="1"/>
  <c r="T65" i="4" s="1"/>
  <c r="Q66" i="4"/>
  <c r="R66" i="4" s="1"/>
  <c r="T66" i="4" s="1"/>
  <c r="Q67" i="4"/>
  <c r="R67" i="4" s="1"/>
  <c r="T67" i="4" s="1"/>
  <c r="R68" i="4"/>
  <c r="T68" i="4" s="1"/>
  <c r="Q70" i="4"/>
  <c r="R70" i="4" s="1"/>
  <c r="T70" i="4" s="1"/>
  <c r="Q76" i="4"/>
  <c r="R76" i="4" s="1"/>
  <c r="T76" i="4" s="1"/>
  <c r="Q97" i="4"/>
  <c r="R97" i="4" s="1"/>
  <c r="T97" i="4" s="1"/>
  <c r="Q102" i="4"/>
  <c r="R102" i="4" s="1"/>
  <c r="T102" i="4" s="1"/>
  <c r="Q103" i="4"/>
  <c r="R103" i="4" s="1"/>
  <c r="T103" i="4" s="1"/>
  <c r="Q104" i="4"/>
  <c r="R104" i="4" s="1"/>
  <c r="T104" i="4" s="1"/>
  <c r="Q107" i="4"/>
  <c r="R107" i="4" s="1"/>
  <c r="T107" i="4" s="1"/>
  <c r="Q108" i="4"/>
  <c r="R108" i="4" s="1"/>
  <c r="T108" i="4" s="1"/>
  <c r="Q109" i="4"/>
  <c r="R109" i="4" s="1"/>
  <c r="T109" i="4" s="1"/>
  <c r="Q110" i="4"/>
  <c r="R110" i="4" s="1"/>
  <c r="T110" i="4" s="1"/>
  <c r="Q112" i="4"/>
  <c r="R112" i="4" s="1"/>
  <c r="T112" i="4" s="1"/>
  <c r="BB16" i="4"/>
  <c r="F16" i="4"/>
  <c r="E16" i="4"/>
  <c r="D16" i="4"/>
  <c r="C16" i="4"/>
  <c r="BB76" i="4"/>
  <c r="F76" i="4"/>
  <c r="E76" i="4"/>
  <c r="D76" i="4"/>
  <c r="C76" i="4"/>
  <c r="BB70" i="4"/>
  <c r="F70" i="4"/>
  <c r="E70" i="4"/>
  <c r="D70" i="4"/>
  <c r="C70" i="4"/>
  <c r="BB68" i="4"/>
  <c r="F68" i="4"/>
  <c r="E68" i="4"/>
  <c r="D68" i="4"/>
  <c r="C68" i="4"/>
  <c r="BB67" i="4"/>
  <c r="F67" i="4"/>
  <c r="E67" i="4"/>
  <c r="D67" i="4"/>
  <c r="C67" i="4"/>
  <c r="AZ5" i="4" l="1"/>
  <c r="B17" i="2"/>
  <c r="AH59" i="4"/>
  <c r="AH110" i="4"/>
  <c r="AH97" i="4"/>
  <c r="AH26" i="4"/>
  <c r="AH104" i="4"/>
  <c r="AH42" i="4"/>
  <c r="AH7" i="4"/>
  <c r="AH108" i="4"/>
  <c r="AH103" i="4"/>
  <c r="AZ28" i="4"/>
  <c r="AH28" i="4"/>
  <c r="AH68" i="4"/>
  <c r="AH50" i="4"/>
  <c r="AH34" i="4"/>
  <c r="AH17" i="4"/>
  <c r="AH64" i="4"/>
  <c r="AH55" i="4"/>
  <c r="AH46" i="4"/>
  <c r="AH38" i="4"/>
  <c r="AH30" i="4"/>
  <c r="AH22" i="4"/>
  <c r="AH11" i="4"/>
  <c r="AH112" i="4"/>
  <c r="AH109" i="4"/>
  <c r="AH107" i="4"/>
  <c r="AH102" i="4"/>
  <c r="AH66" i="4"/>
  <c r="AH61" i="4"/>
  <c r="AH57" i="4"/>
  <c r="AH52" i="4"/>
  <c r="AH48" i="4"/>
  <c r="AH44" i="4"/>
  <c r="AH40" i="4"/>
  <c r="AH36" i="4"/>
  <c r="AH32" i="4"/>
  <c r="AH24" i="4"/>
  <c r="AH20" i="4"/>
  <c r="AH15" i="4"/>
  <c r="AH9" i="4"/>
  <c r="AH60" i="4"/>
  <c r="AH58" i="4"/>
  <c r="AH56" i="4"/>
  <c r="AH53" i="4"/>
  <c r="AH51" i="4"/>
  <c r="AH49" i="4"/>
  <c r="AH47" i="4"/>
  <c r="AH45" i="4"/>
  <c r="AH43" i="4"/>
  <c r="AH41" i="4"/>
  <c r="AH39" i="4"/>
  <c r="AH37" i="4"/>
  <c r="AH35" i="4"/>
  <c r="AH33" i="4"/>
  <c r="AH31" i="4"/>
  <c r="AH29" i="4"/>
  <c r="AH27" i="4"/>
  <c r="AH25" i="4"/>
  <c r="AH23" i="4"/>
  <c r="AH21" i="4"/>
  <c r="AH18" i="4"/>
  <c r="AH16" i="4"/>
  <c r="AH14" i="4"/>
  <c r="AH10" i="4"/>
  <c r="AH8" i="4"/>
  <c r="AH5" i="4"/>
  <c r="AH76" i="4"/>
  <c r="AH70" i="4"/>
  <c r="AH67" i="4"/>
  <c r="AH65" i="4"/>
  <c r="AH62" i="4"/>
  <c r="BB66" i="4"/>
  <c r="F66" i="4"/>
  <c r="E66" i="4"/>
  <c r="D66" i="4"/>
  <c r="C66" i="4"/>
  <c r="BB65" i="4"/>
  <c r="F65" i="4"/>
  <c r="E65" i="4"/>
  <c r="D65" i="4"/>
  <c r="C65" i="4"/>
  <c r="C8" i="4" l="1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4" i="4"/>
  <c r="D14" i="4"/>
  <c r="E14" i="4"/>
  <c r="F14" i="4"/>
  <c r="C15" i="4"/>
  <c r="D15" i="4"/>
  <c r="E15" i="4"/>
  <c r="F15" i="4"/>
  <c r="C17" i="4"/>
  <c r="D17" i="4"/>
  <c r="E17" i="4"/>
  <c r="F17" i="4"/>
  <c r="C18" i="4"/>
  <c r="D18" i="4"/>
  <c r="E18" i="4"/>
  <c r="F18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F37" i="4"/>
  <c r="C38" i="4"/>
  <c r="D38" i="4"/>
  <c r="E38" i="4"/>
  <c r="F38" i="4"/>
  <c r="C39" i="4"/>
  <c r="D39" i="4"/>
  <c r="E39" i="4"/>
  <c r="F39" i="4"/>
  <c r="C40" i="4"/>
  <c r="D40" i="4"/>
  <c r="E40" i="4"/>
  <c r="F40" i="4"/>
  <c r="C41" i="4"/>
  <c r="D41" i="4"/>
  <c r="E41" i="4"/>
  <c r="F41" i="4"/>
  <c r="C42" i="4"/>
  <c r="D42" i="4"/>
  <c r="E42" i="4"/>
  <c r="F42" i="4"/>
  <c r="C43" i="4"/>
  <c r="D43" i="4"/>
  <c r="E43" i="4"/>
  <c r="F43" i="4"/>
  <c r="C44" i="4"/>
  <c r="D44" i="4"/>
  <c r="E44" i="4"/>
  <c r="F44" i="4"/>
  <c r="C45" i="4"/>
  <c r="D45" i="4"/>
  <c r="E45" i="4"/>
  <c r="F45" i="4"/>
  <c r="C46" i="4"/>
  <c r="D46" i="4"/>
  <c r="E46" i="4"/>
  <c r="F46" i="4"/>
  <c r="C47" i="4"/>
  <c r="D47" i="4"/>
  <c r="E47" i="4"/>
  <c r="F47" i="4"/>
  <c r="C48" i="4"/>
  <c r="D48" i="4"/>
  <c r="E48" i="4"/>
  <c r="F48" i="4"/>
  <c r="C49" i="4"/>
  <c r="D49" i="4"/>
  <c r="E49" i="4"/>
  <c r="F49" i="4"/>
  <c r="C50" i="4"/>
  <c r="D50" i="4"/>
  <c r="E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4" i="4"/>
  <c r="D64" i="4"/>
  <c r="E64" i="4"/>
  <c r="F64" i="4"/>
  <c r="C97" i="4"/>
  <c r="D97" i="4"/>
  <c r="E97" i="4"/>
  <c r="F97" i="4"/>
  <c r="C102" i="4"/>
  <c r="D102" i="4"/>
  <c r="E102" i="4"/>
  <c r="F102" i="4"/>
  <c r="C103" i="4"/>
  <c r="D103" i="4"/>
  <c r="E103" i="4"/>
  <c r="F103" i="4"/>
  <c r="C104" i="4"/>
  <c r="D104" i="4"/>
  <c r="E104" i="4"/>
  <c r="F104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112" i="4"/>
  <c r="D112" i="4"/>
  <c r="E112" i="4"/>
  <c r="F112" i="4"/>
  <c r="BB18" i="4" l="1"/>
  <c r="BB15" i="4"/>
  <c r="BB64" i="4" l="1"/>
  <c r="BB62" i="4"/>
  <c r="BB60" i="4" l="1"/>
  <c r="BB58" i="4"/>
  <c r="BB57" i="4"/>
  <c r="Q8" i="4" l="1"/>
  <c r="Q9" i="4"/>
  <c r="R9" i="4" s="1"/>
  <c r="T9" i="4" s="1"/>
  <c r="AZ3" i="4"/>
  <c r="BB97" i="4"/>
  <c r="BB102" i="4"/>
  <c r="BB103" i="4"/>
  <c r="BB104" i="4"/>
  <c r="BB107" i="4"/>
  <c r="BB108" i="4"/>
  <c r="BB109" i="4"/>
  <c r="BB110" i="4"/>
  <c r="BB112" i="4"/>
  <c r="BB10" i="4"/>
  <c r="BB55" i="4"/>
  <c r="R8" i="4" l="1"/>
  <c r="T8" i="4" s="1"/>
  <c r="Q7" i="4"/>
  <c r="R7" i="4" s="1"/>
  <c r="T7" i="4" s="1"/>
  <c r="F7" i="4"/>
  <c r="E7" i="4"/>
  <c r="D7" i="4"/>
  <c r="C7" i="4"/>
  <c r="Q5" i="4"/>
  <c r="R5" i="4" s="1"/>
  <c r="T5" i="4" s="1"/>
  <c r="F5" i="4"/>
  <c r="E5" i="4"/>
  <c r="D5" i="4"/>
  <c r="AH3" i="4"/>
  <c r="AG3" i="4"/>
  <c r="Q3" i="4"/>
  <c r="R3" i="4" s="1"/>
  <c r="T3" i="4" s="1"/>
  <c r="F3" i="4"/>
  <c r="E3" i="4"/>
  <c r="D3" i="4"/>
  <c r="C3" i="4"/>
  <c r="AH2" i="4"/>
  <c r="AG2" i="4"/>
  <c r="Q2" i="4"/>
  <c r="R2" i="4" s="1"/>
  <c r="T2" i="4" s="1"/>
  <c r="F2" i="4"/>
  <c r="E2" i="4"/>
  <c r="D2" i="4"/>
  <c r="C2" i="4"/>
  <c r="AZ2" i="4" l="1"/>
  <c r="BB119" i="4" l="1"/>
  <c r="BB120" i="4"/>
  <c r="BB121" i="4"/>
  <c r="BB53" i="4"/>
  <c r="BB52" i="4"/>
  <c r="BB51" i="4"/>
  <c r="BB50" i="4"/>
  <c r="BB49" i="4"/>
  <c r="BB48" i="4"/>
  <c r="BB47" i="4"/>
  <c r="BB46" i="4"/>
  <c r="BB45" i="4"/>
  <c r="BB44" i="4"/>
  <c r="BB43" i="4"/>
  <c r="BB42" i="4"/>
  <c r="BB41" i="4"/>
  <c r="BB40" i="4"/>
  <c r="BB39" i="4"/>
  <c r="BB38" i="4"/>
  <c r="BB37" i="4"/>
  <c r="BB36" i="4"/>
  <c r="BB35" i="4"/>
  <c r="BB34" i="4"/>
  <c r="BB33" i="4"/>
  <c r="BB32" i="4"/>
  <c r="BB31" i="4"/>
  <c r="BB30" i="4"/>
  <c r="BB29" i="4"/>
  <c r="BB28" i="4"/>
  <c r="BB27" i="4"/>
  <c r="BB26" i="4"/>
  <c r="BB25" i="4"/>
  <c r="BB24" i="4"/>
  <c r="BB23" i="4"/>
  <c r="BB22" i="4"/>
  <c r="BB21" i="4"/>
  <c r="BB20" i="4"/>
  <c r="BB17" i="4"/>
  <c r="BB14" i="4"/>
  <c r="BB11" i="4"/>
  <c r="BB9" i="4"/>
  <c r="BB7" i="4"/>
  <c r="BB3" i="4"/>
  <c r="BB2" i="4"/>
  <c r="C7" i="2" l="1"/>
  <c r="C6" i="2"/>
  <c r="F121" i="2" l="1"/>
  <c r="E121" i="2"/>
  <c r="C121" i="2" l="1"/>
  <c r="F122" i="2" l="1"/>
  <c r="A2" i="2"/>
  <c r="C5" i="2"/>
  <c r="C17" i="2" l="1"/>
  <c r="C18" i="2" s="1"/>
  <c r="B121" i="2"/>
  <c r="C122" i="2" s="1"/>
  <c r="A17" i="2"/>
  <c r="B18" i="2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C21" i="2" l="1"/>
  <c r="C22" i="2" s="1"/>
  <c r="B21" i="2"/>
  <c r="B22" i="2" s="1"/>
</calcChain>
</file>

<file path=xl/sharedStrings.xml><?xml version="1.0" encoding="utf-8"?>
<sst xmlns="http://schemas.openxmlformats.org/spreadsheetml/2006/main" count="3004" uniqueCount="1012">
  <si>
    <t>SIGLA</t>
  </si>
  <si>
    <t>UNIDAD</t>
  </si>
  <si>
    <t>DIRAF</t>
  </si>
  <si>
    <t>DEAMA</t>
  </si>
  <si>
    <t>DEARA</t>
  </si>
  <si>
    <t>DECAQ</t>
  </si>
  <si>
    <t>DECAS</t>
  </si>
  <si>
    <t>DECES</t>
  </si>
  <si>
    <t>DECHO</t>
  </si>
  <si>
    <t>DECUN</t>
  </si>
  <si>
    <t>DEGUA</t>
  </si>
  <si>
    <t>DEGUN</t>
  </si>
  <si>
    <t>DEGUV</t>
  </si>
  <si>
    <t>DEPUY</t>
  </si>
  <si>
    <t>DEQUI</t>
  </si>
  <si>
    <t>DESAP</t>
  </si>
  <si>
    <t>DESUC</t>
  </si>
  <si>
    <t>DEURA</t>
  </si>
  <si>
    <t>DEVIC</t>
  </si>
  <si>
    <t>DIASE</t>
  </si>
  <si>
    <t>DIBIE</t>
  </si>
  <si>
    <t>DICAR</t>
  </si>
  <si>
    <t>DIJIN</t>
  </si>
  <si>
    <t>DINAE</t>
  </si>
  <si>
    <t>DIPOL</t>
  </si>
  <si>
    <t>DIPRO</t>
  </si>
  <si>
    <t>DIRAN</t>
  </si>
  <si>
    <t>DITRA</t>
  </si>
  <si>
    <t>HOCEN</t>
  </si>
  <si>
    <t>ECSAN</t>
  </si>
  <si>
    <t>ESAVI</t>
  </si>
  <si>
    <t>ESBOL</t>
  </si>
  <si>
    <t>ESCAR</t>
  </si>
  <si>
    <t>ESJIM</t>
  </si>
  <si>
    <t>ESPOL</t>
  </si>
  <si>
    <t>ESSUM</t>
  </si>
  <si>
    <t>ESVEL</t>
  </si>
  <si>
    <t>MEBAR</t>
  </si>
  <si>
    <t>MEBOG</t>
  </si>
  <si>
    <t>MEBUC</t>
  </si>
  <si>
    <t>MECAL</t>
  </si>
  <si>
    <t>MECAR</t>
  </si>
  <si>
    <t>MECUC</t>
  </si>
  <si>
    <t>MEMAZ</t>
  </si>
  <si>
    <t>MEMOT</t>
  </si>
  <si>
    <t>MENEV</t>
  </si>
  <si>
    <t>MEPAS</t>
  </si>
  <si>
    <t>MEPER</t>
  </si>
  <si>
    <t>MEPOY</t>
  </si>
  <si>
    <t>MESAN</t>
  </si>
  <si>
    <t>METIB</t>
  </si>
  <si>
    <t>METUN</t>
  </si>
  <si>
    <t>MEVAL</t>
  </si>
  <si>
    <t>MEVIL</t>
  </si>
  <si>
    <t>DIRECCIÓN ADMINISTRATIVA Y FINANCIERA</t>
  </si>
  <si>
    <t>DEPARTAMENTO DE POLICÍA AMAZONAS</t>
  </si>
  <si>
    <t>DEPARTAMENTO DE POLICÍA ARAUCA</t>
  </si>
  <si>
    <t>DEPARTAMENTO DE POLICÍA CAQUETÁ</t>
  </si>
  <si>
    <t>DEPARTAMENTO DE POLICÍA CASANARE</t>
  </si>
  <si>
    <t>DEPARTAMENTO DE POLICÍA CESAR</t>
  </si>
  <si>
    <t>DEPARTAMENTO DE POLICÍA CHOCÓ</t>
  </si>
  <si>
    <t>DEPARTAMENTO DE POLICÍA CUNDINAMARCA</t>
  </si>
  <si>
    <t>DEPARTAMENTO DE POLICÍA GUAJIRA</t>
  </si>
  <si>
    <t>DEPARTAMENTO DE POLICÍA GUAINÍA</t>
  </si>
  <si>
    <t>DEPARTAMENTO DE POLICÍA GUAVIARE</t>
  </si>
  <si>
    <t>DEPARTAMENTO DE POLICÍA PUTUMAYO</t>
  </si>
  <si>
    <t>DEPARTAMENTO DE POLICÍA QUINDÍO</t>
  </si>
  <si>
    <t>DEPARTAMENTO DE POLICÍA SAN ANDRÉS Y PROVIDENCIA</t>
  </si>
  <si>
    <t>DEPARTAMENTO DE POLICÍA SUCRE</t>
  </si>
  <si>
    <t>DEPARTAMENTO DE POLICÍA URABÁ</t>
  </si>
  <si>
    <t>DEPARTAMENTO DE POLICÍA VICHADA</t>
  </si>
  <si>
    <t>DIRECCIÓN ANTISECUESTRO Y ANTIEXTORSIÓN</t>
  </si>
  <si>
    <t>DIRECCIÓN DE BIENESTAR SOCIAL</t>
  </si>
  <si>
    <t>DIRECCIÓN DE CARABINEROS Y SEGURIDAD RURAL</t>
  </si>
  <si>
    <t>DIRECCIÓN DE INVESTIGACIÓN CRIMINAL E INTERPOL</t>
  </si>
  <si>
    <t>DIRECCIÓN NACIONAL DE ESCUELAS</t>
  </si>
  <si>
    <t>DIRECCIÓN INTELIGENCIA POLICIAL</t>
  </si>
  <si>
    <t>DIRECCIÓN PROTECCIÓN Y SERVICIOS ESPECIALES</t>
  </si>
  <si>
    <t>DIRECCIÓN DE ANTINARCÓTICOS</t>
  </si>
  <si>
    <t xml:space="preserve">DIRECCIÓN DE TRÁNSITO Y TRANSPORTE </t>
  </si>
  <si>
    <t>HOSPITAL CENTRAL</t>
  </si>
  <si>
    <t>ESCUELA DE CADETES DE POLICÍA "GENERAL FRANCISCO DE PAULA SANTANDER"</t>
  </si>
  <si>
    <t>ESCUELA DE AVIACIÓN POLICIAL</t>
  </si>
  <si>
    <t>ESCUELA DE POLICÍA SIMÓN BOLÍVAR</t>
  </si>
  <si>
    <t>ESCUELA DE NACIONAL DE CARABINEROS</t>
  </si>
  <si>
    <t>ESCUELA DE SUBOFICIALES Y NIVEL EJECUTIVO GONZALO JIMÉNEZ DE QUESADA</t>
  </si>
  <si>
    <t>ESCUELA DE POSTGRADOS DE POLICÍA "MIGUEL ANTONIO LLERAS"</t>
  </si>
  <si>
    <t>ESCUELA DE PATRULLEROS PROVINCIA DE SUMAPAZ</t>
  </si>
  <si>
    <t>ESCUELA DE CARABINEROS PROVINCIA DE VÉLEZ</t>
  </si>
  <si>
    <t>POLICÍA METROPOLITANA DE BARRANQUILLA</t>
  </si>
  <si>
    <t>POLICÍA METROPOLITANA DE BOGOTÁ</t>
  </si>
  <si>
    <t>POLICÍA METROPOLITANA DE BUCARAMANGA</t>
  </si>
  <si>
    <t>POLICÍA METROPOLITANA DE SANTIAGO DE CALI</t>
  </si>
  <si>
    <t>POLICÍA METROPOLITANA DE CARTAGENA</t>
  </si>
  <si>
    <t>POLICÍA METROPOLITANA DE SAN JOSÉ DE CÚCUTA</t>
  </si>
  <si>
    <t>POLICÍA METROPOLITANA DE MANIZALES</t>
  </si>
  <si>
    <t xml:space="preserve">POLICÍA METROPOLITANA DE MONTERÍA </t>
  </si>
  <si>
    <t>POLICÍA METROPOLITANA DE NEIVA</t>
  </si>
  <si>
    <t>POLICÍA METROPOLITANA DE PASTO</t>
  </si>
  <si>
    <t>POLICÍA METROPOLITANA DE PEREIRA</t>
  </si>
  <si>
    <t>POLICÍA METROPOLITANA DE POPAYÁN</t>
  </si>
  <si>
    <t xml:space="preserve">POLICÍA METROPOLITANA DE SANTA MARTA </t>
  </si>
  <si>
    <t>POLICÍA METROPOLITANA DE IBAGUÉ</t>
  </si>
  <si>
    <t>POLICÍA METROPOLITANA DE TUNJA</t>
  </si>
  <si>
    <t>POLICÍA METROPOLITANA DEL VALLE DE ABURRA</t>
  </si>
  <si>
    <t>POLICÍA METROPOLITANA DE VILLAVICENCIO</t>
  </si>
  <si>
    <t>INFORME CONTRACTUAL VIGENCIA 2018</t>
  </si>
  <si>
    <t xml:space="preserve">NOMBRE DE LA UNIDAD   </t>
  </si>
  <si>
    <t>NIT</t>
  </si>
  <si>
    <t xml:space="preserve">JEFE DE CONTRATOS </t>
  </si>
  <si>
    <t>CELULAR</t>
  </si>
  <si>
    <t xml:space="preserve">CORREO ELECTRÓNICO </t>
  </si>
  <si>
    <t xml:space="preserve">UNIDAD </t>
  </si>
  <si>
    <t>VALOR TOTAL CONTRATADO</t>
  </si>
  <si>
    <t>VALOR TOTAL PROGRAMADO</t>
  </si>
  <si>
    <t xml:space="preserve">Total General </t>
  </si>
  <si>
    <t xml:space="preserve">% DE AVANCE </t>
  </si>
  <si>
    <t>% PDTE</t>
  </si>
  <si>
    <t>CONTRATADO</t>
  </si>
  <si>
    <t>DESIERTO</t>
  </si>
  <si>
    <t>VIGENCIAS FUTURAS</t>
  </si>
  <si>
    <t>NOMBRE</t>
  </si>
  <si>
    <t>ENERO</t>
  </si>
  <si>
    <t>INFRAESTRUCTURA</t>
  </si>
  <si>
    <t>SELECCIÓN ABREVIADA</t>
  </si>
  <si>
    <t>AMP</t>
  </si>
  <si>
    <t>PROCESO DE SELECCIÓN</t>
  </si>
  <si>
    <t>DEVUELTO</t>
  </si>
  <si>
    <t>ECOS</t>
  </si>
  <si>
    <t>CONTRATO No</t>
  </si>
  <si>
    <t>META</t>
  </si>
  <si>
    <t>MES DE COMPRA PROYECTADA</t>
  </si>
  <si>
    <t>FECHA PROYECTADA CONTRATO</t>
  </si>
  <si>
    <t>NUMERO DE PROCESO</t>
  </si>
  <si>
    <t>MODALIDAD 
DE SELECCIÓN</t>
  </si>
  <si>
    <t xml:space="preserve">COMPONENTE </t>
  </si>
  <si>
    <t xml:space="preserve">VALOR ECO APROBADO </t>
  </si>
  <si>
    <t>ESTADO</t>
  </si>
  <si>
    <t>VIGENCIA FUTURA 2019</t>
  </si>
  <si>
    <t xml:space="preserve">VALOR TOTAL </t>
  </si>
  <si>
    <t>INVERSIÓN</t>
  </si>
  <si>
    <t xml:space="preserve">TOTAL GASTOS GENERALES </t>
  </si>
  <si>
    <t>REC 16</t>
  </si>
  <si>
    <t>REC 10</t>
  </si>
  <si>
    <t>GASTOS DE PERSONAL</t>
  </si>
  <si>
    <t>ÁREA</t>
  </si>
  <si>
    <t>No.</t>
  </si>
  <si>
    <t>VALOR TOTAL</t>
  </si>
  <si>
    <t>PROGRAMADO POR MODALIDAD</t>
  </si>
  <si>
    <t xml:space="preserve"> VALOR TOTAL </t>
  </si>
  <si>
    <t xml:space="preserve"> GASTOS GENERALES </t>
  </si>
  <si>
    <t xml:space="preserve"> INVERSIÓN</t>
  </si>
  <si>
    <t>(en blanco)</t>
  </si>
  <si>
    <t xml:space="preserve"> VALOR TOTAL CONTRATADO</t>
  </si>
  <si>
    <t>ESTUDIOS PREVIOS POR LLEGAR</t>
  </si>
  <si>
    <t>ESTUDIOS PREVIOS DEVUELTOS</t>
  </si>
  <si>
    <t>ESTUDIOS PREVIOS EN PROCESO DE SELECCIÓN</t>
  </si>
  <si>
    <t>EJECUTADO Y CONTRATADO</t>
  </si>
  <si>
    <t>MENOR CUANTÍA</t>
  </si>
  <si>
    <t>MÍNIMA CUANTÍA</t>
  </si>
  <si>
    <t>AP - CONTRATACIÓN DIRECTA</t>
  </si>
  <si>
    <t>LICITACIÓN</t>
  </si>
  <si>
    <t>ESTUDIOS PREVIOS EN REVISIÓN</t>
  </si>
  <si>
    <t xml:space="preserve"> INVERSIÓN PROG.</t>
  </si>
  <si>
    <t xml:space="preserve"> GASTOS GENERALES PROG.</t>
  </si>
  <si>
    <t xml:space="preserve">TOTAL CONTRATADO </t>
  </si>
  <si>
    <t>TOTAL PROGRAMADO</t>
  </si>
  <si>
    <t xml:space="preserve">NOMBRE DE LA UNIDAD </t>
  </si>
  <si>
    <t xml:space="preserve">REGIONAL </t>
  </si>
  <si>
    <t xml:space="preserve">NO SE REALIZA </t>
  </si>
  <si>
    <t xml:space="preserve">POR LLEGAR </t>
  </si>
  <si>
    <t xml:space="preserve">ADJUDICADO </t>
  </si>
  <si>
    <t>EN EJECUCIÓN</t>
  </si>
  <si>
    <t>EJECUTADO</t>
  </si>
  <si>
    <t>LIQUIDADO</t>
  </si>
  <si>
    <t>CD</t>
  </si>
  <si>
    <t>LI</t>
  </si>
  <si>
    <t>MIC</t>
  </si>
  <si>
    <t>SA MC</t>
  </si>
  <si>
    <t>SA ACMP;</t>
  </si>
  <si>
    <t>SA; SA MC BSDN</t>
  </si>
  <si>
    <t>DIPON</t>
  </si>
  <si>
    <t>No. Contratacion</t>
  </si>
  <si>
    <t>REGIÓN 9</t>
  </si>
  <si>
    <t>REGIÓN 1</t>
  </si>
  <si>
    <t>REGIÓN 5</t>
  </si>
  <si>
    <t>REGIÓN 2</t>
  </si>
  <si>
    <t>REGIÓNAL</t>
  </si>
  <si>
    <t>REGIÓN 7</t>
  </si>
  <si>
    <t>REGIÓN 8</t>
  </si>
  <si>
    <t>REGIÓN 6</t>
  </si>
  <si>
    <t>REGIÓN 3</t>
  </si>
  <si>
    <t>REGIÓN 4</t>
  </si>
  <si>
    <t>CONTRATISTA</t>
  </si>
  <si>
    <t xml:space="preserve">REPRESENTANTE LEGAL </t>
  </si>
  <si>
    <t>FORMA DE PAGO</t>
  </si>
  <si>
    <t>PAGOS REALIZADOS</t>
  </si>
  <si>
    <t>SALDOS</t>
  </si>
  <si>
    <t>830041314-4</t>
  </si>
  <si>
    <t>800140601-9</t>
  </si>
  <si>
    <t>800140602-6</t>
  </si>
  <si>
    <t>800140605-8</t>
  </si>
  <si>
    <t>800140606-5</t>
  </si>
  <si>
    <t>800140610-5</t>
  </si>
  <si>
    <t>800140607-2</t>
  </si>
  <si>
    <t>844000016-1</t>
  </si>
  <si>
    <t>800140624-8</t>
  </si>
  <si>
    <t>800140623-0</t>
  </si>
  <si>
    <t>800140951-1</t>
  </si>
  <si>
    <t>800140616-9</t>
  </si>
  <si>
    <t>843000047-4</t>
  </si>
  <si>
    <t>800140974-0</t>
  </si>
  <si>
    <t>800252722-2</t>
  </si>
  <si>
    <t>800140977-2</t>
  </si>
  <si>
    <t>800141060-9</t>
  </si>
  <si>
    <t>800141098-8</t>
  </si>
  <si>
    <t>800141203-5</t>
  </si>
  <si>
    <t>800140986-9</t>
  </si>
  <si>
    <t>800141053-7</t>
  </si>
  <si>
    <t>800141100-5</t>
  </si>
  <si>
    <t>800141101-2</t>
  </si>
  <si>
    <t>842000015-5</t>
  </si>
  <si>
    <t>800141103-7</t>
  </si>
  <si>
    <t>SECCIONAL SANIDAD META</t>
  </si>
  <si>
    <t>900407224-6</t>
  </si>
  <si>
    <t>SECCIONAL SANIDAD HUILA</t>
  </si>
  <si>
    <t>900419719-1</t>
  </si>
  <si>
    <t>SECCIONAL SANIDAD ANTIOQUIA</t>
  </si>
  <si>
    <t>811032059-3</t>
  </si>
  <si>
    <t>802016407-3</t>
  </si>
  <si>
    <t>900336524-5</t>
  </si>
  <si>
    <t>SECCIONAL SANIDAD CUNDINAMARCA</t>
  </si>
  <si>
    <t>900253272-7</t>
  </si>
  <si>
    <t>SECCIONAL SANIDAD RISARALDA</t>
  </si>
  <si>
    <t>900339410-8</t>
  </si>
  <si>
    <t>SECCIONAL SANIDAD SANTANDER</t>
  </si>
  <si>
    <t>804012688-5</t>
  </si>
  <si>
    <t>SECCIONAL SANIDAD VALLE DEL CAUCA</t>
  </si>
  <si>
    <t>805022186-6</t>
  </si>
  <si>
    <t>DIRECCIÓN GENERAL DE LA POLICÍA NACIONAL</t>
  </si>
  <si>
    <t>JEFE DE CONTRATOS  GRADO. NOMBRES Y APELLIDOS</t>
  </si>
  <si>
    <t>CUANDO SE ENCUENTRA FIRMADO PERO NO TIENE FECHA DE INICIO</t>
  </si>
  <si>
    <t xml:space="preserve">CUANDO NO SE DESARROLLO EL PROCESO </t>
  </si>
  <si>
    <t xml:space="preserve">YA NO SE REALIZA EL PROCESOS POR ALGUNA CIRCUNSTANCIA </t>
  </si>
  <si>
    <t xml:space="preserve">CUANDO EL PROCESO AUN NO HA LLEGADO </t>
  </si>
  <si>
    <t>CUANDO EL CONTRATO FUE LIQUIDADO.</t>
  </si>
  <si>
    <t>ESTADOS</t>
  </si>
  <si>
    <t>MODALIDADES</t>
  </si>
  <si>
    <t>TOTAL RECURSO 10 Y 16</t>
  </si>
  <si>
    <t>PAGOS PARCIALES</t>
  </si>
  <si>
    <t xml:space="preserve">PORCENTAJE DE AVANCE </t>
  </si>
  <si>
    <t xml:space="preserve">FORMAS DE PAGO </t>
  </si>
  <si>
    <t>FORMAS DE PAGO</t>
  </si>
  <si>
    <r>
      <t>FECHA DE TERMINO</t>
    </r>
    <r>
      <rPr>
        <b/>
        <sz val="11"/>
        <color rgb="FFFF0000"/>
        <rFont val="Calibri"/>
        <family val="2"/>
        <scheme val="minor"/>
      </rPr>
      <t xml:space="preserve"> 
(DD/MM/AAAA)</t>
    </r>
  </si>
  <si>
    <t xml:space="preserve">No. De Contratación de acuerdo a manual </t>
  </si>
  <si>
    <t>CORREO ELECTRÓNICO</t>
  </si>
  <si>
    <t>AHORRO DE LA CONTRATACIÓN</t>
  </si>
  <si>
    <t>NO. CONSTANCIA SECOP</t>
  </si>
  <si>
    <t>FECHA DE SUSCRIPCIÓN CONTRATO 
(DD/MM/AAAA)</t>
  </si>
  <si>
    <t>CONFIGURACIÓN JURÍDICA (UNIÓN TEMPORAL O CONSORCIO</t>
  </si>
  <si>
    <t xml:space="preserve">CONTRA ENTREGA </t>
  </si>
  <si>
    <t>DESCRIPCIÓN</t>
  </si>
  <si>
    <t xml:space="preserve">CUANDO SE DEVOLVIÓ EL ESTUDIO PREVIO PARA CORRECCIÓN </t>
  </si>
  <si>
    <t xml:space="preserve">CUANDO SE ENCUENTRA EL ESTUDIO PREVIO EN REVISIÓN CONTRATOS </t>
  </si>
  <si>
    <t>CUANDO SE FIRMO RESOLUCIÓN DE ADJUDICACIÓN</t>
  </si>
  <si>
    <t xml:space="preserve">CUANDO ESTA VIGENTE DURANTE EL PLAZO DE INICIO Y TERMINO </t>
  </si>
  <si>
    <t>CUANDO SE CULMINO SU PLAZO DE EJECUCIÓN</t>
  </si>
  <si>
    <t>QUE TIPO DE PROCESO SE INCLUYEN</t>
  </si>
  <si>
    <t>ADICIÓN</t>
  </si>
  <si>
    <t>CONTRATACIÓN DIRECTA</t>
  </si>
  <si>
    <t xml:space="preserve"> GASTOS GENERALES CONTRATADO</t>
  </si>
  <si>
    <t xml:space="preserve"> INVERSIÓN CONTRATADO</t>
  </si>
  <si>
    <t>GASTOS GENERALES CONTRATADO</t>
  </si>
  <si>
    <t>INVERSIÓN CONTRATADO</t>
  </si>
  <si>
    <t>830067597-4</t>
  </si>
  <si>
    <t>DEAMA-ARSAN</t>
  </si>
  <si>
    <t>DEARA-ARSAN</t>
  </si>
  <si>
    <t>DEBOL-ARSAN</t>
  </si>
  <si>
    <t>DEBOY-ARSAN</t>
  </si>
  <si>
    <t>DECAL-ARSAN</t>
  </si>
  <si>
    <t>DECAQ-ARSAN</t>
  </si>
  <si>
    <t>DECAS-ARSAN</t>
  </si>
  <si>
    <t>DECAU-ARSAN</t>
  </si>
  <si>
    <t>DECES-ARSAN</t>
  </si>
  <si>
    <t>DECHO-ARSAN</t>
  </si>
  <si>
    <t>DECOR-ARSAN</t>
  </si>
  <si>
    <t>DEGUN-ARSAN</t>
  </si>
  <si>
    <t>DEGUA-ARSAN</t>
  </si>
  <si>
    <t>DEGUV-ARSAN</t>
  </si>
  <si>
    <t>DEMAG-ARSAN</t>
  </si>
  <si>
    <t>DENAR-ARSAN</t>
  </si>
  <si>
    <t>DENOR-ARSAN</t>
  </si>
  <si>
    <t>DEPUT-ARSAN</t>
  </si>
  <si>
    <t>DEQUI-ARSAN</t>
  </si>
  <si>
    <t>DESAP-ARSAN</t>
  </si>
  <si>
    <t>DESUC-ARSAN</t>
  </si>
  <si>
    <t>DETOL-ARSAN</t>
  </si>
  <si>
    <t>DEVIC-ARSAN</t>
  </si>
  <si>
    <t>DEURA-ARSAN</t>
  </si>
  <si>
    <t>DISAN-NIVEL CENTRAL</t>
  </si>
  <si>
    <t>SECSA-DEANT</t>
  </si>
  <si>
    <t>SECSA-DEATA</t>
  </si>
  <si>
    <t>SECBOG-DECUN</t>
  </si>
  <si>
    <t>SECSA-DEUIL</t>
  </si>
  <si>
    <t>SECSA-DEMET</t>
  </si>
  <si>
    <t>SECSA-DERIS</t>
  </si>
  <si>
    <t>SECSA-DESAN</t>
  </si>
  <si>
    <t>SECSA-DEVAL</t>
  </si>
  <si>
    <t>AREA DE SANIDAD AMAZONAS</t>
  </si>
  <si>
    <t>AREA DE SANIDAD ARAUCA</t>
  </si>
  <si>
    <t>AREA DE SANIDAD BOLIVAR</t>
  </si>
  <si>
    <t>AREA DE SANIDAD BOYACA</t>
  </si>
  <si>
    <t>AREA DE SANIDAD CALDAS</t>
  </si>
  <si>
    <t>AREA DE SANIDAD CAQUETA</t>
  </si>
  <si>
    <t>AREA DE SANIDAD CASANARE</t>
  </si>
  <si>
    <t>AREA DE SANIDAD CAUCA</t>
  </si>
  <si>
    <t>AREA DE SANIDAD CESAR</t>
  </si>
  <si>
    <t>AREA DE SANIDAD CHOCO</t>
  </si>
  <si>
    <t>AREA DE SANIDAD CORDOBA</t>
  </si>
  <si>
    <t>AREA DE SANIDAD GUAINIA</t>
  </si>
  <si>
    <t>AREA DE SANIDAD GUAJIRA</t>
  </si>
  <si>
    <t>AREA DE SANIDAD GUAVIARE</t>
  </si>
  <si>
    <t>AREA DE SANIDAD MAGDALENA</t>
  </si>
  <si>
    <t>AREA DE SANIDAD NARIÑO</t>
  </si>
  <si>
    <t>AREA DE SANIDAD NORTE DE SANTANDER</t>
  </si>
  <si>
    <t>AREA DE SANIDAD PUTUMAYO</t>
  </si>
  <si>
    <t>AREA DE SANIDAD QUINDIO</t>
  </si>
  <si>
    <t>AREA DE SANIDAD SAN ANDRES Y PROVIDENCIA</t>
  </si>
  <si>
    <t>AREA DE SANIDAD SUCRE</t>
  </si>
  <si>
    <t>AREA DE SANIDAD TOLIMA</t>
  </si>
  <si>
    <t>AREA DE SANIDAD VICHADA</t>
  </si>
  <si>
    <t>AREA SANIDAD URABA</t>
  </si>
  <si>
    <t>DIRECCION DE SANIDAD NIVEL CENTRAL</t>
  </si>
  <si>
    <t>SECCIONAL SANIDAD ATLANTICO</t>
  </si>
  <si>
    <t>SECCIONAL SANIDAD BOGOTA Y DECUND</t>
  </si>
  <si>
    <t>SECSA-DECUN</t>
  </si>
  <si>
    <t>800127508-8</t>
  </si>
  <si>
    <t>900807338-3</t>
  </si>
  <si>
    <t>900801209-4</t>
  </si>
  <si>
    <t>800141397-5</t>
  </si>
  <si>
    <t>800141379-2</t>
  </si>
  <si>
    <t>800141338-0</t>
  </si>
  <si>
    <t>830000097-5</t>
  </si>
  <si>
    <t>830053227-3</t>
  </si>
  <si>
    <t>830042321-0</t>
  </si>
  <si>
    <t>800140603-3</t>
  </si>
  <si>
    <t>800140625-5</t>
  </si>
  <si>
    <t>800140985-1</t>
  </si>
  <si>
    <t>800140611-2</t>
  </si>
  <si>
    <t>800226849-9</t>
  </si>
  <si>
    <t>800141336-6</t>
  </si>
  <si>
    <t>804003971-7</t>
  </si>
  <si>
    <t>800141206-7</t>
  </si>
  <si>
    <t>808000859-0</t>
  </si>
  <si>
    <t>809010745-6</t>
  </si>
  <si>
    <t>830090486-1</t>
  </si>
  <si>
    <t>900192793-1</t>
  </si>
  <si>
    <t>900149064-7</t>
  </si>
  <si>
    <t>900263078-7</t>
  </si>
  <si>
    <t>900233117-8</t>
  </si>
  <si>
    <t>900259415-0</t>
  </si>
  <si>
    <t>900393379-0</t>
  </si>
  <si>
    <t>900360623-7</t>
  </si>
  <si>
    <t>900486439-1</t>
  </si>
  <si>
    <t>900486513-7</t>
  </si>
  <si>
    <t>900552743-7</t>
  </si>
  <si>
    <t>900593683-9</t>
  </si>
  <si>
    <t>900634185-1</t>
  </si>
  <si>
    <t>900805219-6</t>
  </si>
  <si>
    <t xml:space="preserve">CORREO ELECTRÓNICO UNIDAD </t>
  </si>
  <si>
    <t>OBJETO CONTRACTUAL</t>
  </si>
  <si>
    <t>FECHA REAL DE ENTREGA ECO a GRUPO PRECONTRACTUAL</t>
  </si>
  <si>
    <t>FECHA DE APROBACIÓN DE ECO Y ENTREGA A ETAPA PRECONTRACTUAL CON CDP</t>
  </si>
  <si>
    <t>COMPONENTES</t>
  </si>
  <si>
    <t>MES PRESENTACIÓN ESTUDIO PREVIO</t>
  </si>
  <si>
    <t>FECHA PRESENTACIÓN ESTUDIO PREVIO</t>
  </si>
  <si>
    <t>FECHA APROBACIÓN ESTUDIO PREVIO</t>
  </si>
  <si>
    <t>OBJETO DEL PROCESO</t>
  </si>
  <si>
    <t xml:space="preserve">VIGENCIA ACTUAL </t>
  </si>
  <si>
    <t>VIGENCIA FUTURA</t>
  </si>
  <si>
    <t>N/A</t>
  </si>
  <si>
    <t xml:space="preserve">ENERO </t>
  </si>
  <si>
    <t>MESES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</si>
  <si>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</si>
  <si>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</si>
  <si>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</si>
  <si>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</si>
  <si>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</si>
  <si>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</si>
  <si>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</si>
  <si>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</si>
  <si>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</si>
  <si>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</si>
  <si>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</si>
  <si>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CANT.</t>
  </si>
  <si>
    <t>GASTOS GENERALES</t>
  </si>
  <si>
    <t xml:space="preserve">INVERSIÓN </t>
  </si>
  <si>
    <t>CANTI.</t>
  </si>
  <si>
    <t>Valores</t>
  </si>
  <si>
    <t>MOVILIDAD</t>
  </si>
  <si>
    <t>830043063-1</t>
  </si>
  <si>
    <t>CONCENTRADOS EL RANCHO LTDA DROGUERÍA VETERINARIA</t>
  </si>
  <si>
    <t>ABRIL</t>
  </si>
  <si>
    <t>GUTAH</t>
  </si>
  <si>
    <t>Total general</t>
  </si>
  <si>
    <t>TELEM</t>
  </si>
  <si>
    <t>Etiquetas de fila</t>
  </si>
  <si>
    <t xml:space="preserve">REPORTES </t>
  </si>
  <si>
    <t>ESTADO2</t>
  </si>
  <si>
    <t>CT. MONICA ANDREA CASALLAS HURTADO</t>
  </si>
  <si>
    <t>monica.casallas@correo.policia.gov.co</t>
  </si>
  <si>
    <t>contratos@dipol.gov.co</t>
  </si>
  <si>
    <t>GUBIR</t>
  </si>
  <si>
    <t>AREAD</t>
  </si>
  <si>
    <t>ARRENDAMIENTO OFICINA CASUR  2017-2018</t>
  </si>
  <si>
    <t xml:space="preserve">INFRAESTRUCTURA </t>
  </si>
  <si>
    <t>PN DIPOL CD 056-2017</t>
  </si>
  <si>
    <t>04-1-10039-2017</t>
  </si>
  <si>
    <t>17-12-6669441</t>
  </si>
  <si>
    <t>899999073-7</t>
  </si>
  <si>
    <t>CAJA DE SUELDOS DE RETIRO POLICIA NACIONAL</t>
  </si>
  <si>
    <t xml:space="preserve">Brigadier General (RA) JORGE ALIRIO BARON LEGUIZAMON </t>
  </si>
  <si>
    <t>ARRENDAMIENTO OFICINA CASUR  2017-2019</t>
  </si>
  <si>
    <t>PN DIPOL CD 056-2018</t>
  </si>
  <si>
    <t>CRECO</t>
  </si>
  <si>
    <t>ARCON</t>
  </si>
  <si>
    <t>CONSTRUCCIÓN, DOTACION, CABLEADO ESTRUCTURADO, EQUIPOS ACTIVOS, PLANTA ELECTRICA Y UPS DEL CENTRO ESTRATEGICO DE CREDIBILIDAD Y CONFIANZA REGIÓN 6, EN ENVIGADO (ANTIOQUIA) A PRECIOS UNITARIOS FIJOS SIN FÓRMULA DE REAJUSTE</t>
  </si>
  <si>
    <t>PN DIPOL SA MC 052-2017</t>
  </si>
  <si>
    <t>04-6-10041-2017</t>
  </si>
  <si>
    <t>17-11-6602694</t>
  </si>
  <si>
    <t>901096201-4</t>
  </si>
  <si>
    <t>CONSORCIO JEKC</t>
  </si>
  <si>
    <t>CONSORCIO</t>
  </si>
  <si>
    <t>NYDIA ELVIRA CUELLAR DE BELTRAN</t>
  </si>
  <si>
    <t>GRUGE</t>
  </si>
  <si>
    <t>ADQUISICION DE ALIMENTOS, MATERIAL VETERINARIO Y SOSTENIMIENTO DE SEMOVIENTES CANINOS</t>
  </si>
  <si>
    <t xml:space="preserve">INTENDENCIA </t>
  </si>
  <si>
    <t>PN DIPOL MIC 059-2017</t>
  </si>
  <si>
    <t>04-6-10042-2017</t>
  </si>
  <si>
    <t>17-13-6728145</t>
  </si>
  <si>
    <t>FERNANDO ADOLFO CARDENAS PINZÓN</t>
  </si>
  <si>
    <t>INTERVENTORÍA TÉCNICO ADMINISTRATIVA, FINANCIERA, LEGAL Y AMBIENTAL PARA “CONSTRUCCIÓN, DOTACION, CABLEADO ESTRUCTURADO, EQUIPOS ACTIVOS, PLANTA ELECTRICA Y UPS DEL CENTRO ESTRATEGICO DE CREDIBILIDAD Y CONFIANZA REGIÓN 6, EN ENVIGADO (ANTIOQUIA) A PRECIOS UNITARIOS FIJOS SIN FÓRMULA DE REAJUSTE</t>
  </si>
  <si>
    <t>PN DIPOL CD 067-2017</t>
  </si>
  <si>
    <t>04-5-10045-2017</t>
  </si>
  <si>
    <t>17-12-6774172</t>
  </si>
  <si>
    <t>899999230-7</t>
  </si>
  <si>
    <t>UNIVERSIDAD DISTRITAL FRANCISICO JOSE DE CALDAS</t>
  </si>
  <si>
    <t>WILLIAM MUÑOZ PRIETO</t>
  </si>
  <si>
    <t>GRULO</t>
  </si>
  <si>
    <t>ADQUISICIÓN DE VALES PARA EL SUMINISTRO DE COMBUSTIBLE VIGENCIA 2017-2018</t>
  </si>
  <si>
    <t>PN DIPOL SA 065-2017</t>
  </si>
  <si>
    <t>04-8-10054-2017</t>
  </si>
  <si>
    <t>17-9-432646</t>
  </si>
  <si>
    <t xml:space="preserve">800219876-9 </t>
  </si>
  <si>
    <t>SODEXO SERVICIOS DE BENEFICIOS E INCENTIVOS COLOMBIA S.A.</t>
  </si>
  <si>
    <t>JUAN ELCANA BOURGOIS</t>
  </si>
  <si>
    <t>SERVICIO INTEGRAL DE ASEO, FUMIGACION Y JARDINERIA CON SUMINISTRO DE ELEMENTOS PARA LAS INSTALACIONES DE LA DIRECCIÓN DE INTELIGENCIA POLICIAL VIGENCIA 2017-2018</t>
  </si>
  <si>
    <t>CCE-455-1-AMP-2016</t>
  </si>
  <si>
    <t>860067479-2</t>
  </si>
  <si>
    <t>SERVIASEO S.A.</t>
  </si>
  <si>
    <t>ALEX ROBERT QUIÑONES CARDENAS</t>
  </si>
  <si>
    <t>MANTENIMIENTO INTEGRAL, PREVENTIVO Y CORRECTIVO PARA LAS INSTALACIONES ADSCRITAS DE LA DIRECCIÓN DE INTELIGENCIA POLICIAL A PRECIOS UNITARIOS FIJOS SIN FÓRMULA DE REAJUSTE VIGENCIA 2017 - 2018</t>
  </si>
  <si>
    <t>PN DIPOL SA MC 073-2017</t>
  </si>
  <si>
    <t>04-6-10064-2017</t>
  </si>
  <si>
    <t>id.CO1.BDOS.208327</t>
  </si>
  <si>
    <t>900340482-1</t>
  </si>
  <si>
    <t>DISEÑOS Y CONSTRUCCIONES S.A.S.</t>
  </si>
  <si>
    <t>DIANA PAOLA CARDENAS LEIVA</t>
  </si>
  <si>
    <t>SERVICIO DE IMPRESIÓN Y FOTOCOPIADO BAJO LA MODALIDAD DE OUTSOURCING PARA LA DIRECCIÓN DE INTELIGENCIA POLICIAL VIGENCIA 2017-2018</t>
  </si>
  <si>
    <t>TELEMATICA</t>
  </si>
  <si>
    <t>PN DIPOL SA 080-2017</t>
  </si>
  <si>
    <t>04-7-10067-2017</t>
  </si>
  <si>
    <t>id.CO1.BDOS.220006</t>
  </si>
  <si>
    <t>830023178-2</t>
  </si>
  <si>
    <t>GRAN IMAGEN S.A.S.</t>
  </si>
  <si>
    <t>DIEGO MAURICIO LOPEZ ORTIZ</t>
  </si>
  <si>
    <t>ADQUISICIÓN SUMINISTRO DE CONSUMIBLES DE IMPRESIÓN 2017-218</t>
  </si>
  <si>
    <t>CCE-538-1-AMP-2017</t>
  </si>
  <si>
    <t>KEY MARKET SAS</t>
  </si>
  <si>
    <t>JUAN DE JESUS MOSQUERA BURGOS</t>
  </si>
  <si>
    <t>DISPAPELES SAS</t>
  </si>
  <si>
    <t>DIANA PATRICIA CORREDOR</t>
  </si>
  <si>
    <t>SUMIMAS SAS</t>
  </si>
  <si>
    <t>ALEJANDRA ROJAS</t>
  </si>
  <si>
    <t>ADQUISICIÓN SUMINISTROS DE PAPELERIA</t>
  </si>
  <si>
    <t>CCE-432-1-AMP-2016</t>
  </si>
  <si>
    <t>830113914-3</t>
  </si>
  <si>
    <t>INSTITUCIONAL STAR SERVICES LTDA</t>
  </si>
  <si>
    <t>LILIANA YANNETH UNIBIO CAMARGO</t>
  </si>
  <si>
    <t>GISEG</t>
  </si>
  <si>
    <t>ARPIN</t>
  </si>
  <si>
    <t>MANTENIMIENTO SISTEMA STAR SAFIRE 380HD EN UNA PLATAFORMA AÉREA DE INTELIGENCIA DE LA POLICÍA NACIONAL DE COLOMBIA</t>
  </si>
  <si>
    <t>PN DIPOL CD 001-2018</t>
  </si>
  <si>
    <t>04-7-10001-2018</t>
  </si>
  <si>
    <t>id.CO1.BDOS.290224</t>
  </si>
  <si>
    <t>860064038-4</t>
  </si>
  <si>
    <t>HELICENTRO S.A.S</t>
  </si>
  <si>
    <t xml:space="preserve">SERGIO GOMEZ SERNA </t>
  </si>
  <si>
    <t>GRUPO</t>
  </si>
  <si>
    <t>AOPEI</t>
  </si>
  <si>
    <t>MANTENIMIENTO ACTUALIZACIÓN LICENCIAS EQUIPOS DE EXTRACCIÓN DIGITAL</t>
  </si>
  <si>
    <t>PN DIPOL MIC 003-2018</t>
  </si>
  <si>
    <t>04-7-10002-2018</t>
  </si>
  <si>
    <t>id.CO1.BDOS.325111</t>
  </si>
  <si>
    <t>830140479-5</t>
  </si>
  <si>
    <t>IOCOM LTDA</t>
  </si>
  <si>
    <t xml:space="preserve">JULIO ALEXANDER CARDENAS VARGAS  </t>
  </si>
  <si>
    <t>SOPORTE, ACTUALIZACIÓN Y MANTENIMIENTO RED DE DATOS Y PLATAFORMA TELEFONÍA IP</t>
  </si>
  <si>
    <t>PN DIPOL MIC 006-2018</t>
  </si>
  <si>
    <t>04-7-10003-2018</t>
  </si>
  <si>
    <t>id.CO1.BDOS.342910</t>
  </si>
  <si>
    <t>830031632-9</t>
  </si>
  <si>
    <t>INFOMEDIA SERVICE S.A.</t>
  </si>
  <si>
    <t>JOSÉ GERARDO ACUÑA ROJAS</t>
  </si>
  <si>
    <t>ARCIS</t>
  </si>
  <si>
    <t>MANTENIMIENTO SILVICULTURA PARA EL COMPLEJO DIPOL</t>
  </si>
  <si>
    <t>PN DIPOL MIC 009-2018</t>
  </si>
  <si>
    <t>04-7-10004-2018</t>
  </si>
  <si>
    <t>id.CO1.BDOS.344084</t>
  </si>
  <si>
    <t>900340270-5</t>
  </si>
  <si>
    <t xml:space="preserve">SIPCO LTDA. </t>
  </si>
  <si>
    <t>VIVIANA MARCELA BARBOSA CARDONA</t>
  </si>
  <si>
    <t>MANTENIMIENTO DESTRUCTORAS DE PAPEL DIPOL</t>
  </si>
  <si>
    <t>PN DIPOL MIC 012-2018</t>
  </si>
  <si>
    <t>04-7-10005-2018</t>
  </si>
  <si>
    <t>id.CO1.BDOS.345447</t>
  </si>
  <si>
    <t>900627060-9</t>
  </si>
  <si>
    <t>ALL TECHNOLOGICAL SERVICES ATS S.A.S.</t>
  </si>
  <si>
    <t>YEISON JONAS GARZÓN GONZÁLEZ</t>
  </si>
  <si>
    <t>CPD</t>
  </si>
  <si>
    <t>SOPORTE ACTUALIZACION Y MANTENIMIENTO SOLUCIÓN DE PREVENCIÓN DE PÉRDIDA DE DATOS - DLP</t>
  </si>
  <si>
    <t>PN DIPOL MIC 008-2018</t>
  </si>
  <si>
    <t>04-7-10006-2018</t>
  </si>
  <si>
    <t>id.CO1.BDOS.344072</t>
  </si>
  <si>
    <t>900031953-1</t>
  </si>
  <si>
    <t xml:space="preserve">SOFTSECURITY S.A.S. </t>
  </si>
  <si>
    <t xml:space="preserve">WILLIAM GUERRERO ALDANA  </t>
  </si>
  <si>
    <t>SEGUP</t>
  </si>
  <si>
    <t>ADQUISICION DE DETECTOR DE JUNTURAS NO LINEALES</t>
  </si>
  <si>
    <t>PN DIPOL MIC 010-2018</t>
  </si>
  <si>
    <t>04-2-10007-2018</t>
  </si>
  <si>
    <t>id.CO1.BDOS.345454</t>
  </si>
  <si>
    <t>830031049-4</t>
  </si>
  <si>
    <t xml:space="preserve">RG COMERCIAL S.A. </t>
  </si>
  <si>
    <t xml:space="preserve">MAURICIO RESTREPO GOMEZ </t>
  </si>
  <si>
    <t>SUBIN</t>
  </si>
  <si>
    <t>MANTENIMIENTO PREVENTIVO Y CORRECTIVO DEL GIMNASIO DE LA DIRECCIÓN DE INTELIGENCIA POLICIAL</t>
  </si>
  <si>
    <t>PN DIPOL MIC 005-2018</t>
  </si>
  <si>
    <t>04-7-10008-2018</t>
  </si>
  <si>
    <t>id.CO1.BDOS.342905</t>
  </si>
  <si>
    <t>900846370-6</t>
  </si>
  <si>
    <t>CONTROL SERVICES ENGINEERING S.A.S.</t>
  </si>
  <si>
    <t xml:space="preserve">ADOLFO MANJARRES PIÑACUE </t>
  </si>
  <si>
    <t>ADQUISICIÓN LICENCIAS SSL</t>
  </si>
  <si>
    <t>PN DIPOL MIC 004-2018</t>
  </si>
  <si>
    <t>04-2-10009-2018</t>
  </si>
  <si>
    <t>id.CO1.BDOS.340675</t>
  </si>
  <si>
    <t>830084433-7</t>
  </si>
  <si>
    <t>SOCIEDAD CAMERAL DE CERTIFICACIÓN DIGITAL CERTICAMARA S.A.</t>
  </si>
  <si>
    <t>HECTOR JOSÉ GARCÍA SANTIAGO</t>
  </si>
  <si>
    <t>SOPORTE, ACTUALIZACIÓN Y MANTENIMIENTO WEB - GATEWAY</t>
  </si>
  <si>
    <t>PN DIPOL MIC 017-2018</t>
  </si>
  <si>
    <t>04-7-10010-2018</t>
  </si>
  <si>
    <t>id.CO1.BDOS.351077</t>
  </si>
  <si>
    <t xml:space="preserve">830065957-3 </t>
  </si>
  <si>
    <t xml:space="preserve">ONA SYSTEMS S.A.S. </t>
  </si>
  <si>
    <t>JOSE JOAQUIN ROZO HERRERA</t>
  </si>
  <si>
    <t>MANTENIMIENTO SOFTWARE DE RECOLECCIÓN DE INFORMACIÓN CENTRO TECNOLÓGICO AVANZADO</t>
  </si>
  <si>
    <t>PN DIPOL SA 002-2018</t>
  </si>
  <si>
    <t>04-7-10011-2018</t>
  </si>
  <si>
    <t>id.CO1.BDOS.324958</t>
  </si>
  <si>
    <t>900276080-9</t>
  </si>
  <si>
    <t>MASTER RECOVERY LAB LTDA.</t>
  </si>
  <si>
    <t>CARLOS ARTURO CAMARGO LURAN</t>
  </si>
  <si>
    <t>MANTENIMIENTO PREVENTIVO Y CORRECTIVO SERVIDORES DE DATOS, LIBRERÍA, SAN Y SISTEMA OPERATIVO DATACENTER PRINCIPAL DIPOL Y SERVIDORES ESCUELA DE POLIGRAFÍA</t>
  </si>
  <si>
    <t>PN DIPOL SA 007-2018</t>
  </si>
  <si>
    <t>04-7-10012-2018</t>
  </si>
  <si>
    <t>id.CO1.BDOS.344505</t>
  </si>
  <si>
    <t>830010431-5</t>
  </si>
  <si>
    <t>NEGOCIOS GENERALES DE SISTEMAS S A NEGSA</t>
  </si>
  <si>
    <t>JORGE HUMBERTO VARGAS FLOREZ</t>
  </si>
  <si>
    <t>GASIT</t>
  </si>
  <si>
    <t>ATASI</t>
  </si>
  <si>
    <t xml:space="preserve">MANTENIMIENTO DE PANTALLAS INDUSTRIALES – SALA SITUACIONAL   </t>
  </si>
  <si>
    <t>PN DIPOL MIC 016-2018</t>
  </si>
  <si>
    <t>04-7-10013-2018</t>
  </si>
  <si>
    <t>id.CO1.BDOS.348459</t>
  </si>
  <si>
    <t xml:space="preserve">830145023-3 </t>
  </si>
  <si>
    <t xml:space="preserve">GESCOM LTDA.   </t>
  </si>
  <si>
    <t>JUAN MANUEL ARENAS PEREZ</t>
  </si>
  <si>
    <t>SOPORTE ACTUALIZACIÓN Y MANTENIMIENTO PLATAFORMA FIREWALL Y SOPORTE, ACTUALIZACIÓN MANTENIMIENTO IPS</t>
  </si>
  <si>
    <t>PN DIPOL SA 014-2018</t>
  </si>
  <si>
    <t>04-7-10014-2018</t>
  </si>
  <si>
    <t>id.CO1.BDOS.347299</t>
  </si>
  <si>
    <t>891501783-1</t>
  </si>
  <si>
    <t>GAMMA INGENIEROS S.A.S.</t>
  </si>
  <si>
    <t>GABRIEL DE JESUS MAZO MAYORQUIN</t>
  </si>
  <si>
    <t>SOPORTE ACTUALIZACION Y MANTENIMIENTO MOBILEIRON</t>
  </si>
  <si>
    <t>PN DIPOL SA 011-2018</t>
  </si>
  <si>
    <t>04-7-10015-2018</t>
  </si>
  <si>
    <t>id.CO1.BDOS.349240</t>
  </si>
  <si>
    <t>900260048-2</t>
  </si>
  <si>
    <t>ITSEC S.A.S.</t>
  </si>
  <si>
    <t>DIANA MARCELA AVENDAÑO TEJEDOR</t>
  </si>
  <si>
    <t>MANTENIMIENTO SISTEMA DE SEGURIDAD – DIPOL GUARDIA, LOS DOS EDIFICIOS Y PROGRAMA DE POLIGRAFIA</t>
  </si>
  <si>
    <t>PN DIPOL SA 015-2018</t>
  </si>
  <si>
    <t>04-7-10016-2018</t>
  </si>
  <si>
    <t>id.CO1.BDOS.347382</t>
  </si>
  <si>
    <t>900118932-2</t>
  </si>
  <si>
    <t xml:space="preserve">SECURITY TECH CONTROL S.A.S. </t>
  </si>
  <si>
    <t>WILLIAM ALFONSO SANCHEZ PAEZ</t>
  </si>
  <si>
    <t>GRUTA</t>
  </si>
  <si>
    <t>MANTENIMIENTO PREVENTIVO Y CORRECTIVO DE VIDRIOS INTELIGENTES</t>
  </si>
  <si>
    <t>PN DIPOL MIC 029-2018</t>
  </si>
  <si>
    <t>04-7-10017-2018</t>
  </si>
  <si>
    <t>id.CO1.BDOS.365644</t>
  </si>
  <si>
    <t>830145023-3</t>
  </si>
  <si>
    <t>GESCOM LTDA.</t>
  </si>
  <si>
    <t>ADQUISICIÓN PROGRAMA ADMINISTRACIÓN SERVIDORES Y GESTIÓN DE DOMINIO</t>
  </si>
  <si>
    <t>PN DIPOL SA 020-2018</t>
  </si>
  <si>
    <t>04-2-10018-2018</t>
  </si>
  <si>
    <t>id.CO1.BDOS.355216</t>
  </si>
  <si>
    <t>900261209-6</t>
  </si>
  <si>
    <t>SUMINISTROS OBRAS Y SISTEMAS S.A.S.</t>
  </si>
  <si>
    <t>ALEXANDRA RAMÍREZ GÓMEZ</t>
  </si>
  <si>
    <t>ADQUISICIÓN REPUESTOS (CONECTORES, CABLE UTP, LED´S, DIODOS, RESISITENCIAS, FLUXS  y ACCESORIOS) PARA LA DIRECCIÓN DE INTELIGENCIA POLICIAL</t>
  </si>
  <si>
    <t>PN DIPOL MIC 026-2018</t>
  </si>
  <si>
    <t>04-2-10019-2018</t>
  </si>
  <si>
    <t>id.CO1.BDOS.358506</t>
  </si>
  <si>
    <t xml:space="preserve">900194987-0 </t>
  </si>
  <si>
    <t>VIRCATECHZ S.A.S.</t>
  </si>
  <si>
    <t>VIVIAN PAOLA JIMÉNEZ REINA</t>
  </si>
  <si>
    <t>ADQUISICION  DE PANEL DE CONTROL PARA EL SISTEMA DE CONTROL DE INCENDIOS DEL EDIFICIO SV. MATOREL RODRIGUEZ</t>
  </si>
  <si>
    <t>PN DIPOL MIC 032-2018</t>
  </si>
  <si>
    <t>04-2-10020-2018</t>
  </si>
  <si>
    <t>id.CO1.BDOS.376053</t>
  </si>
  <si>
    <t xml:space="preserve">ADQUISICION  DE PANEL DE CONTROL PARA EL SISTEMA DE CONTROL DE INCENDIOS DEL EDIFICIO SV. MATOREL RODRIGUEZ    </t>
  </si>
  <si>
    <t>ADQUISICIÓN ALMACENAMIENTO PARA CONTINGENCIA Y ADQUISICIÓN DE SERVIDOR INTRANET-EUROPOL PARA LA DIRECCIÓN DE INTELIGENCIA POLICIAL</t>
  </si>
  <si>
    <t>PN DIPOL SA 030-2018</t>
  </si>
  <si>
    <t>04-2-10021-2018</t>
  </si>
  <si>
    <t>id.CO1.BDOS.366322</t>
  </si>
  <si>
    <t>830113886-5</t>
  </si>
  <si>
    <t>ACONPIEXPRESS S.A.S.</t>
  </si>
  <si>
    <t xml:space="preserve">OMAR RIVERA PINILLA </t>
  </si>
  <si>
    <t xml:space="preserve">ADQUISICIÓN CONTROL DE ACCESO A LA RED, ADQUISICIÓN  CONTROLADORA INALÁMBRICA Y ADQUISICION ACCESS POINT      </t>
  </si>
  <si>
    <t>PN DIPOL SA 031-2018</t>
  </si>
  <si>
    <t>04-2-10022-2018</t>
  </si>
  <si>
    <t>id.CO1.BDOS.367803</t>
  </si>
  <si>
    <t>900254691-4</t>
  </si>
  <si>
    <t>OPENLINK SISTEMAS DE REDES DE DATOS S.A.S.</t>
  </si>
  <si>
    <t xml:space="preserve">PEDRO ANTONIO GUTIERREZ SANZ </t>
  </si>
  <si>
    <t>DESARROLLO, MEJORAS Y AJUSTES A INTRANET</t>
  </si>
  <si>
    <t>PN DIPOL MIC 041-2018</t>
  </si>
  <si>
    <t>04-7-10023-2018</t>
  </si>
  <si>
    <t>id.CO1.BDOS.389970</t>
  </si>
  <si>
    <t xml:space="preserve">80017282-6 </t>
  </si>
  <si>
    <t>WILSON ANDRES NARANJO ROMERO</t>
  </si>
  <si>
    <t>ADQUISICIÓN SWITCH EDIFICIO SV. MATOREL PARA LA DIRECCIÓN DE INTELIGENCIA POLICIAL</t>
  </si>
  <si>
    <t>PN DIPOL SA 033-2018</t>
  </si>
  <si>
    <t>04-2-10024-2018</t>
  </si>
  <si>
    <t>id.CO1.BDOS.377401</t>
  </si>
  <si>
    <t>PEDRO ANTONIO GUTIERREZ SANZ</t>
  </si>
  <si>
    <t>ADQUISICIÓN UPS 3 KVA Y 1 KVA PARA LA DIRECCIÓN DE INTELIGENCIA POLICIAL</t>
  </si>
  <si>
    <t>PN DIPOL MIC 025-2018</t>
  </si>
  <si>
    <t>id.CO1.BDOS.357069</t>
  </si>
  <si>
    <t>ADQUISICIÓN IMPLEMENTACIÓN Y CONFIGURACIÓN LICENCIAS LOTUS PARA LA DIRECCIÓN DE INTELIGENCIA POLICIAL</t>
  </si>
  <si>
    <t>PN DIPOL SA 038-2018</t>
  </si>
  <si>
    <t>id.CO1.BDOS.387602</t>
  </si>
  <si>
    <t>MANTENIMIENTO PREVENTIVO Y CORRECTIVO SISTEMAS AUDIOVISUALES DIPOL Y ESCUELA DE POLIGRAFIA</t>
  </si>
  <si>
    <t>PN DIPOL MIC 039-2018</t>
  </si>
  <si>
    <t>id.CO1.BDOS.387901</t>
  </si>
  <si>
    <t>SOPORTE ACTUALIZACIÓN Y MANTENIMIENTO PGP</t>
  </si>
  <si>
    <t>PN DIPOL SA 040-2018</t>
  </si>
  <si>
    <t>id.CO1.BDOS.390439</t>
  </si>
  <si>
    <t>SOPORTE, ACTUALIZACIÓN Y MANTENIMIENTO ARCSIGHT</t>
  </si>
  <si>
    <t>PN DIPOL SA 043-2018</t>
  </si>
  <si>
    <t>id.CO1.BDOS.398021</t>
  </si>
  <si>
    <t>ACTUALIZACIÓN DE VERSIÓN DE CISCO UNITED DE LA PLATAFORMA TELEFONÍA IP DE LA DIRECCIÓN DE INTELIGENCIA POLICIAL</t>
  </si>
  <si>
    <t>PN DIPOL SA 044-2018</t>
  </si>
  <si>
    <t>id.CO1.BDOS.397106</t>
  </si>
  <si>
    <t>ADQUISICIÓN CERTIFICADOR DE CABLEADO ESTRUCTURADO</t>
  </si>
  <si>
    <t>PN DIPOL MIC 045-2018</t>
  </si>
  <si>
    <t>id.CO1.BDOS.401515</t>
  </si>
  <si>
    <t>PROYECTO SISTEMA DE INTELIGENCIA POLICIAL</t>
  </si>
  <si>
    <t>PN DIPOL SA MC 046-2018</t>
  </si>
  <si>
    <t>id.CO1.BDOS.407301</t>
  </si>
  <si>
    <t>ADQUISICIÓN DE MONITORES DE EQUIPOS DE COMPUTO PARA LA DIRECCION DE INTELIGENCIA POLICIAL</t>
  </si>
  <si>
    <t>PN DIPOL SA 047-2018</t>
  </si>
  <si>
    <t>id.CO1.BDOS.406634</t>
  </si>
  <si>
    <t>ADQUISICION SANBOXING Y FIREWALL APLICACIÓN WEB PARA LA DIRECCION DE INTELIGENCIA POLICIAL</t>
  </si>
  <si>
    <t>PN DIPOL SA 049-2018</t>
  </si>
  <si>
    <t>id.CO1.BDOS.411731</t>
  </si>
  <si>
    <t>COEST</t>
  </si>
  <si>
    <t>CIPRO</t>
  </si>
  <si>
    <t xml:space="preserve">MANTENIMIENTO PREVENTIVO Y CORRECTIVO DE BRILLADORAS, LAVADORAS Y PERSIANA ELECTRICA DE LA DIRECCION DE INTELIGENCIA POLICIAL   </t>
  </si>
  <si>
    <t>PN DIPOL MIC 019-2018</t>
  </si>
  <si>
    <t>id.CO1.BDOS.356968</t>
  </si>
  <si>
    <t>PN DIPOL MIC 021-2018</t>
  </si>
  <si>
    <t>id.CO1.BDOS.349103</t>
  </si>
  <si>
    <t>PN DIPOL SA 022-2018</t>
  </si>
  <si>
    <t>id.CO1.BDOS.351174</t>
  </si>
  <si>
    <t>DESARROLLO MEJORAS Y AJUSTES A INTRANET</t>
  </si>
  <si>
    <t>PN DIPOL MIC 027-2018</t>
  </si>
  <si>
    <t>id.CO1.BDOS.362704</t>
  </si>
  <si>
    <t>PN DIPOL MIC 013-2018</t>
  </si>
  <si>
    <t>id.CO1.BDOS.345459</t>
  </si>
  <si>
    <t>MANTENIMIENTO LABORATORIO DESARROLLO TECNOLÓGICO</t>
  </si>
  <si>
    <t>PN DIPOL MIC 023-2018</t>
  </si>
  <si>
    <t>id.CO1.BDOS.355412</t>
  </si>
  <si>
    <t>ADQUISICIÓN SEGURO OBLIGATORIO QUE AMPARA DAÑOS CORPORALES QUE SE CAUSAN A LAS PERSONAS EN ACCIDENTES DE TRÁNSITO-SOAT PARA LOS VEHICULOS Y MOTOCICLETAS DE LA DIRECCIÓN DE INTELIGENCIA POLICIAL</t>
  </si>
  <si>
    <t>CCE-292-1- AMP</t>
  </si>
  <si>
    <t xml:space="preserve">DESARROLLO, MEJORAS Y AJUSTES A MODULOS DEL SISTEMA SI3 Y BI, Y SOPORTE, ACTUALIZACION Y MANTENIMIENTO DE LA BASE DE DATOS SISTEMA SI3  </t>
  </si>
  <si>
    <t>PN DIPOL SA 018-2018</t>
  </si>
  <si>
    <t>id.CO1.BDOS.356962</t>
  </si>
  <si>
    <t>SOPORTE ACTUALIZACIÓN Y MANTENIMIENTO ARCSIGHT</t>
  </si>
  <si>
    <t>PN DIPOL SA 024-2018</t>
  </si>
  <si>
    <t>id.CO1.BDOS.357009</t>
  </si>
  <si>
    <t>PN DIPOL MIC 034-2018</t>
  </si>
  <si>
    <t>id.CO1.BDOS.373930</t>
  </si>
  <si>
    <t>ADQUISICIÓN, INSTALACIÓN Y/O CONFIGURACIÓN DE EQUIPO BACKUP DATACENTER PRINCIPAL Y ALTERNO DE LA DIRECCIÓN DE INTELIGENCIA POLICIAL</t>
  </si>
  <si>
    <t>PN DIPOL SA 035-2018</t>
  </si>
  <si>
    <t>id.CO1.BDOS.373937</t>
  </si>
  <si>
    <t xml:space="preserve">GRUPO </t>
  </si>
  <si>
    <t>ANÁLISIS FÍSICO QUÍMICO DE LOS VERTIMIENTOS</t>
  </si>
  <si>
    <t>PN DIPOL MIC 036-2018</t>
  </si>
  <si>
    <t>id.CO1.BDOS.380722</t>
  </si>
  <si>
    <t>MANTENIMIENTO LABORATORIO DESARROLLO TECNOLOGICO</t>
  </si>
  <si>
    <t>PN DIPOL MIC 037-2018</t>
  </si>
  <si>
    <t>id.CO1.BDOS.387041</t>
  </si>
  <si>
    <t>MANTENIMIENTO PREVENTIVO Y CORRECTIVO DE BRILLADORAS, LAVADORAS Y PERSIANA ELECTRICA DE LA DIRECCION DE INTELIGENCIA POLICIAL</t>
  </si>
  <si>
    <t>PN DIPOL MIC 042-2018</t>
  </si>
  <si>
    <t>id.CO1.BDOS.397067</t>
  </si>
  <si>
    <t>ACTIVIDADES DE INTEGRACIÓN Y MEJORAMIENTO DE LA CALIDAD DE VIDA- COMPONENTE RECREACIÓN, DEPORTE, CULTURA, TURISMO Y APOYO PSICOSOCIAL</t>
  </si>
  <si>
    <t>PN DIPOL SA 028-2018</t>
  </si>
  <si>
    <t>id.CO1.BDOS.365431</t>
  </si>
  <si>
    <t xml:space="preserve">ADQUISICIÓN DE EQUIPOS DE CÓMPUTO PARA LA DIRECCIÓN DE INTELIGENCIA POLICIAL </t>
  </si>
  <si>
    <t>CCE-569-1-AMP-2017</t>
  </si>
  <si>
    <t>PN DIPOL MIC 050-2018</t>
  </si>
  <si>
    <t>04-2-10025-2018</t>
  </si>
  <si>
    <t>04-7-10026-2018</t>
  </si>
  <si>
    <t>1067722154-9</t>
  </si>
  <si>
    <t>FONTACEL</t>
  </si>
  <si>
    <t>CARLOS ANDRES FONTALVO SALAS</t>
  </si>
  <si>
    <t>04-2-10027-2018</t>
  </si>
  <si>
    <t>860090404-7</t>
  </si>
  <si>
    <t>SEI SISTEMAS E INSTRUMENTACIÓN S.A.</t>
  </si>
  <si>
    <t>JOSÉ ALEJANDRO RAFAEL VARGAS HERRAN</t>
  </si>
  <si>
    <t>ADQUISICIÓN DE EQUIPOS DE CÓMPUTO PARA LA DIRECCIÓN DE INTELIGENCIA POLICIAL</t>
  </si>
  <si>
    <t>901704128-9</t>
  </si>
  <si>
    <t>UT CCE TECNOLOGICO</t>
  </si>
  <si>
    <t xml:space="preserve">UNIÓN TEMPÓRAL </t>
  </si>
  <si>
    <t xml:space="preserve">RODOLFO ANTONIO ALBARRACIN MEDINA </t>
  </si>
  <si>
    <t>LA PREVISORA S.A.</t>
  </si>
  <si>
    <t>JACINTO ALIRIO SALAMANCA BONILLA</t>
  </si>
  <si>
    <t>id.CO1.BDOS.414745</t>
  </si>
  <si>
    <t>860028580-2</t>
  </si>
  <si>
    <t>830001338-1</t>
  </si>
  <si>
    <t>830073623-2</t>
  </si>
  <si>
    <t>860002400-2</t>
  </si>
  <si>
    <t>04-2-10028-2018</t>
  </si>
  <si>
    <t>830100010-4</t>
  </si>
  <si>
    <t>BOYRA S.A.</t>
  </si>
  <si>
    <t xml:space="preserve">LUIS JOSÉ IGNACIO QUINTERO CUSGUEN  </t>
  </si>
  <si>
    <t>900057661-9</t>
  </si>
  <si>
    <t>DELTA IT SOLUTIONS S.A.</t>
  </si>
  <si>
    <t xml:space="preserve">JAIRO ALFONSO RODRÍGUEZ CRUZ  </t>
  </si>
  <si>
    <t>04-7-10029-2018</t>
  </si>
  <si>
    <t>PN DIPOL SA 048-2018</t>
  </si>
  <si>
    <t>id.CO1.BDOS.421287</t>
  </si>
  <si>
    <t>id.CO1.BDOS.424220</t>
  </si>
  <si>
    <t>PN DIPOL MIC 051-2018</t>
  </si>
  <si>
    <t>PN DIPOL MIC 052-2018</t>
  </si>
  <si>
    <t>id.CO1.BDOS.424036</t>
  </si>
  <si>
    <t>PN DIPOL SA 053-2018</t>
  </si>
  <si>
    <t>id.CO1.BDOS.422759</t>
  </si>
  <si>
    <t>04-8-10054-05-2017</t>
  </si>
  <si>
    <t>SOPORTE ACTUALIZACIÓN Y MANTENIMIENTO LICENCIAS ERDAS</t>
  </si>
  <si>
    <t xml:space="preserve">ADQUISICIÓN PAPELERÍA PARA LA DIRECCIÓN DE INTELIGENCIA POLICIAL </t>
  </si>
  <si>
    <t>04-7-10030-2018</t>
  </si>
  <si>
    <t>04-7-10031-2018</t>
  </si>
  <si>
    <t>04-7-10032-2018</t>
  </si>
  <si>
    <t>04-2-10033-2018</t>
  </si>
  <si>
    <t>04-2-10034-2018</t>
  </si>
  <si>
    <r>
      <t>900340765-9</t>
    </r>
    <r>
      <rPr>
        <b/>
        <sz val="9.5"/>
        <color theme="1"/>
        <rFont val="Arial"/>
        <family val="2"/>
      </rPr>
      <t xml:space="preserve"> </t>
    </r>
  </si>
  <si>
    <t>GONZALO MEDINA OSPINA</t>
  </si>
  <si>
    <t>IDEA INGENIERIA S.A.S.</t>
  </si>
  <si>
    <t>900161840-5</t>
  </si>
  <si>
    <t>SERGIO ENRIQUE VELÁSQUEZ MARTÍNEZ</t>
  </si>
  <si>
    <t>COMERCIALIZADORA, SERVICIOS Y MANTENIMIENTO “DICXON ALEXANDER PATIÑO MORENO” S.A.S.</t>
  </si>
  <si>
    <t>901148476-7</t>
  </si>
  <si>
    <t>DICXON ALEXANDER PATIÑO MORENO</t>
  </si>
  <si>
    <t>NEX COMPUTER S.A.S.</t>
  </si>
  <si>
    <t xml:space="preserve">830110570-1 </t>
  </si>
  <si>
    <t>URIEL ROMAN CAMARGO</t>
  </si>
  <si>
    <t>TALENTO HUMANO</t>
  </si>
  <si>
    <t>PN DIPOL SA 054-2018</t>
  </si>
  <si>
    <t>id.CO1.BDOS.430327</t>
  </si>
  <si>
    <t>PN DIPOL SA 055-2018</t>
  </si>
  <si>
    <t>id.CO1.BDOS.432903</t>
  </si>
  <si>
    <t>SOPORTE, ACTUALIZACION Y MANTENIMIENTO DE LA BASE DE DATOS SITEMA SI3</t>
  </si>
  <si>
    <t>PN DIPOL MIC 056-2018</t>
  </si>
  <si>
    <t>id.CO1.BDOS.432847</t>
  </si>
  <si>
    <t>SOPORTE, ACTUALIZACIÓN Y MANTENIMIENTO DE LA BASE DE DATOS SISTEMA SI3</t>
  </si>
  <si>
    <t>ADQUISICIÓN LICENCIAS DE ANÁLISIS CUALITATIVO</t>
  </si>
  <si>
    <t>PN DIPOL MIC 057-2018</t>
  </si>
  <si>
    <t>id.CO1.BDOS.445386</t>
  </si>
  <si>
    <t>ADQUISICIÓN CÁMARAS FOTOGRÁFICAS Y GRABADORA DE VOZ PARA LA DIRECCIÓN DE INTELIGENCIA</t>
  </si>
  <si>
    <t>PN DIPOL MIC 058-2018</t>
  </si>
  <si>
    <t>id.CO1.BDOS.445449</t>
  </si>
  <si>
    <t>04-7-10035-2018</t>
  </si>
  <si>
    <t>04-7-10036-2018</t>
  </si>
  <si>
    <t>SOLUCIONES INTEGRADAS DE TECNOLOGIA S.A.S</t>
  </si>
  <si>
    <t>900440779-0</t>
  </si>
  <si>
    <t>JUAN CARLOS VALENCIA ORTIZ</t>
  </si>
  <si>
    <t>LOGÍSTICA Y EVENTOS RECREACIÓN S.A.S.</t>
  </si>
  <si>
    <t>900149418-0</t>
  </si>
  <si>
    <t>ADRIANA PATRICIA VILLALOBOS ESPINEL</t>
  </si>
  <si>
    <t>SERVICIO DE RECARGA DE EXTINTORES VEHÍCULOS, EDIFICIOS Y ESCUELA DE POLIGRAFÍA</t>
  </si>
  <si>
    <t xml:space="preserve">MOVILIDAD </t>
  </si>
  <si>
    <t>PN DIPOL MIC 059-2018</t>
  </si>
  <si>
    <t>id.CO1.BDOS.449109</t>
  </si>
  <si>
    <t>04-6-10064-03-2017</t>
  </si>
  <si>
    <t>MANTENIMIENTO INTEGRAL, PREVENTIVO Y CORRECTIVO PARA LAS INSTALACIONES ADSCRITAS DE LA DIRECCIÓN DE INTELIGENCIA POLICIAL A PRECIOS UNITARIOS FIJOS SIN FÓRMULA DE REAJUSTE VIGENCIA 2017 - 2019</t>
  </si>
  <si>
    <t>900340482-2</t>
  </si>
  <si>
    <t>SERVICIO DE IMPRESIÓN Y FOTOCOPIADO BAJO LA MODALIDAD DE OUTSOURCING PARA LA DIRECCIÓN DE INTELIGENCIA POLICIAL VIGENCIA 2017-2019</t>
  </si>
  <si>
    <t>04-7-10067-01-2017</t>
  </si>
  <si>
    <t>830023178-3</t>
  </si>
  <si>
    <t>04-1-10039-01-2017</t>
  </si>
  <si>
    <t>04-2-10037-2018</t>
  </si>
  <si>
    <t>04-7-10038-2018</t>
  </si>
  <si>
    <t>UNIÓN TEMPORAL OPTIMIZE IT – INTER MILLENIUM</t>
  </si>
  <si>
    <t>901193394-2</t>
  </si>
  <si>
    <t>CESAR AUGUSTO RESTREPO SARMIENTO</t>
  </si>
  <si>
    <t>DIGIWARE DE COLOMBIA S.A.</t>
  </si>
  <si>
    <t>830019156-5</t>
  </si>
  <si>
    <t>EDSON ARTURO CUERVO CASTRO</t>
  </si>
  <si>
    <r>
      <t xml:space="preserve">FECHA INICIO CONTRATO 
</t>
    </r>
    <r>
      <rPr>
        <b/>
        <sz val="11"/>
        <color rgb="FFFF0000"/>
        <rFont val="Calibri"/>
        <family val="2"/>
        <scheme val="minor"/>
      </rPr>
      <t>(DD/MM/AAAA)</t>
    </r>
  </si>
  <si>
    <t>PN DIPOL MIC 060-2018</t>
  </si>
  <si>
    <t>id.CO1.BDOS.467460</t>
  </si>
  <si>
    <t>ADQUISICIÓN DE PAPELERÍA PARA LA DIRECCIÓN DE INTELIGENCIA POLICIAL</t>
  </si>
  <si>
    <t>PN DIPOL CD 061-2018</t>
  </si>
  <si>
    <t>id.CO1.BDOS.468947</t>
  </si>
  <si>
    <t>SOPORTE ACTUALIZACIÓN Y MANTENIMIENTO LICENCIA ERDAS PARA LA DIRECCIÓN DE INTELIGENCIA POLICIAL</t>
  </si>
  <si>
    <t>ADQUISICIÓN, INSTALACIÓN Y CONFIGURACIÓN DE HARDWARE PARA EL SISTEMA DE INTELIGENCIA POLICIAL SIP</t>
  </si>
  <si>
    <t>ADQUISICIÓN ANTI SPAM DE CORREO PARA LA DIRECCIÓN DE INTELIGENCIA POLICIAL</t>
  </si>
  <si>
    <t>04-7-10039-2018</t>
  </si>
  <si>
    <t>04-2-10040-2018</t>
  </si>
  <si>
    <t>04-7-10041-2018</t>
  </si>
  <si>
    <t>900428120-9</t>
  </si>
  <si>
    <t>V&amp;M SEGURIDAD INDUSTRIAL S.A.S.</t>
  </si>
  <si>
    <t>MANUEL ALBERTO ROJAS BARACALDO</t>
  </si>
  <si>
    <t>901144306-5</t>
  </si>
  <si>
    <t>DIGITAL CENTER VENTAS E IMPORTACIONES JE S.A.S.</t>
  </si>
  <si>
    <t>ROSA EDITH RODRÍGUEZ SILVA</t>
  </si>
  <si>
    <t>830136779-4</t>
  </si>
  <si>
    <t>DATUM INGENIERIA S.A.S.</t>
  </si>
  <si>
    <t>EDGAR JAVIER SALGADO NARANJO</t>
  </si>
  <si>
    <t>id.CO1.BDOS.473778</t>
  </si>
  <si>
    <t>PN DIPOL SA 062-2018</t>
  </si>
  <si>
    <t>PN DIPOL MIC 064-2018</t>
  </si>
  <si>
    <t>PN DIPOL SA 063-2018</t>
  </si>
  <si>
    <t>id.CO1.BDOS.476815</t>
  </si>
  <si>
    <t>id.CO1.BDOS.479753</t>
  </si>
  <si>
    <t>PN DIPOL MIC 065-2018</t>
  </si>
  <si>
    <t>id.CO1.BDOS.480882</t>
  </si>
  <si>
    <t>ADQUISICION DE SUMINISTROS Y  CONSUMIBLES PARA  IMPRESIÓN (TONER Y CARTUCHO DE IMAGEN) PARA EL SERVICIO DE INTELIGENCIA 2018.</t>
  </si>
  <si>
    <t>PN DIPOL MIC 066-2018</t>
  </si>
  <si>
    <t>id.CO1.BDOS.485492</t>
  </si>
  <si>
    <t>ADQUISICION E INSTALACION DE BOTIQUINES CON ELEMENTOS PARA LA DIRECCION DE INTELIGENCIA POLICIAL</t>
  </si>
  <si>
    <t>04-6-10064-05-2017</t>
  </si>
  <si>
    <t>id.CO1.BDOS.495329</t>
  </si>
  <si>
    <t>PN DIPOL MIC 067-2018</t>
  </si>
  <si>
    <t>PN DIPOL MIC 068-2018</t>
  </si>
  <si>
    <t>id.CO1.BDOS.497219</t>
  </si>
  <si>
    <t>ADQUISICION MATERIAL VETERINARIO, ALIMENTO Y ELEMENTOS PARA EL SOSTENIMIENTO DE SOMOVIENTES CANINOS</t>
  </si>
  <si>
    <t>04-2-10042-2018</t>
  </si>
  <si>
    <t>860076580-7</t>
  </si>
  <si>
    <t>SOFTWARE SHOP DE COLOMBIA S.A.S.</t>
  </si>
  <si>
    <t>LUIS ENRIQUE VILLEGAS VILLAR</t>
  </si>
  <si>
    <t>04-8-10043-2018</t>
  </si>
  <si>
    <t>860026740-5</t>
  </si>
  <si>
    <t>PAPELERÍA LOS ANDES LTDA.</t>
  </si>
  <si>
    <t>RICARDO ANDRES AVILA CASTILLO</t>
  </si>
  <si>
    <t>04-2-10044-2018</t>
  </si>
  <si>
    <t>830135234-8</t>
  </si>
  <si>
    <t>MAP INGENIEROS Y/O MARIA FERNANDA CORTES EU</t>
  </si>
  <si>
    <t>EDWARD PAREDES RONDEROS</t>
  </si>
  <si>
    <t>id.CO1.BDOS.505515</t>
  </si>
  <si>
    <t>RECARGA DE AGENTE EXTINTOR PARA EL CENTRO DE CÓMPUTO DE LA DIRECCIÓN DE INTELIGENCIA POLICIAL</t>
  </si>
  <si>
    <t>PN DIPOL MIC 069-2018</t>
  </si>
  <si>
    <t>CAPACITACIÓN EN INVESTIGACIÓN PARA 30 FUNCIONARIOS DE LA DIRECCIÓN DE INTELIGENCIA POLICIAL</t>
  </si>
  <si>
    <t xml:space="preserve">ADQUISICIÓN E INSTALACIÓN DE EQUIPOS DE SEGURIDAD FISICA PARA LA DIRECCIÓN DE INTELIGENCIA POLICIAL
</t>
  </si>
  <si>
    <t>MY. OCTAVIO LLANO FRANCO</t>
  </si>
  <si>
    <t>octavio.llano@correo.policia.gov.co</t>
  </si>
  <si>
    <t>PN DIPOL CD 070-2018</t>
  </si>
  <si>
    <t>PN DIPOL SA 071-2018</t>
  </si>
  <si>
    <t>04-8-10045-2018</t>
  </si>
  <si>
    <t>04-2-10046-2018</t>
  </si>
  <si>
    <t>04-7-10047-2018</t>
  </si>
  <si>
    <t>ADQUISICIÓN E INSTALACIÓN DE EQUIPOS DE SEGURIDAD FISICA PARA LA DIRECCIÓN DE INTELIGENCIA POLICIAL</t>
  </si>
  <si>
    <t>id.CO1.BDOS.518641</t>
  </si>
  <si>
    <t>id. CO1.BDOS.519914</t>
  </si>
  <si>
    <t xml:space="preserve">TARCISIO BOSSUET TAMAYO TAMAYO Y/O CENTRO AGROPECUARIO CAMPEON 1 </t>
  </si>
  <si>
    <t>OMAR RIVERA PINILLA</t>
  </si>
  <si>
    <t>830038304-1</t>
  </si>
  <si>
    <t>YAQUELINE BAYONA PEÑALOSA</t>
  </si>
  <si>
    <t>GOLD SYS LTDA</t>
  </si>
  <si>
    <t xml:space="preserve">TARCISIO BOSSUET TAMAYO TAMAYO </t>
  </si>
  <si>
    <t xml:space="preserve">19189213-3 </t>
  </si>
  <si>
    <t xml:space="preserve">ADQUISICIÓN INSTALACIÓN Y CONFIGURACIÓN DEL SISTEMA DE AUDIO Y VIDEO PARA LA SALA SITUACIONAL </t>
  </si>
  <si>
    <t>REGALOS DE NAVIDAD PARA LOS HIJOS DE LOS FUNCIONARIOS AFILIADOS A DIBIE DE 0 A 10 AÑOS</t>
  </si>
  <si>
    <t>ASJUD</t>
  </si>
  <si>
    <t>ADQUISICIÓN CASILLEROS PARA DEPOSITAR CELULARES, TABLETAS Y DISPOSITIVOS ELECTRÓNICOS</t>
  </si>
  <si>
    <t xml:space="preserve">PN DIPOL MIC 072-2018 </t>
  </si>
  <si>
    <t>04-2-10048-2018</t>
  </si>
  <si>
    <t>04-7-10049-2018</t>
  </si>
  <si>
    <t>04-7-10050-2018</t>
  </si>
  <si>
    <t>id. CO1.BDOS.536218</t>
  </si>
  <si>
    <t>GABRIEL DE JESÚS MAZO MAYORQUIN</t>
  </si>
  <si>
    <t>WILLIAM ALFONSO SÁNCHEZ PÁEZ</t>
  </si>
  <si>
    <t>SECURITY TECH CONTROL SAS</t>
  </si>
  <si>
    <t>860075558-1</t>
  </si>
  <si>
    <t>MAURICIO ROJAS PEREZ</t>
  </si>
  <si>
    <t>UNIVERSIDAD DE LA SABANA</t>
  </si>
  <si>
    <t>ADICIÓN No.2 A LA POLIZA DE SEGURO DE AVIACIÓN No.9201218900104 SUSCRITA ENTRE LA POLICÍA NACIONAL-DIRECCIÓN DE ANTINARCÓTICOS Y LA FIRMA UNIÓN TEMPORAL MAPFRE SEGUROS GENERALES DE COLOMBIA S.A-ALLIANZ SEGUROS S.A.</t>
  </si>
  <si>
    <t>PN DIRAN SAMC 002 2018</t>
  </si>
  <si>
    <t>9201218900104</t>
  </si>
  <si>
    <t>CO1.BDOS.357877</t>
  </si>
  <si>
    <t>UNIÓN TEMPORAL MAPFRE SEGUROS GENERALES DE COLOMBIA S.A. - ALLIANZ SEGUROS S.A.</t>
  </si>
  <si>
    <t>MAPFRE SEGUROS GENERALES DE COLOMBIA S.A. NIT 891.700.037-9   60% ALLIANZ SEGUROS S.A.  NIT 860.026.182-5     40%</t>
  </si>
  <si>
    <t>891700037-9</t>
  </si>
  <si>
    <t>JOSE MAURICIO MALAGÓN ACOSTA</t>
  </si>
  <si>
    <t>04-2-10051-2018</t>
  </si>
  <si>
    <t xml:space="preserve">ARRENDAMIENTO OFICINA CASUR  2018 - 2019     </t>
  </si>
  <si>
    <t>SERVICIO DE IMPRESIÓN Y FOTOCOPIADO U OTROS SERVICIOS BAJO LA MODALIDAD DE OUTSOURCING PARA LA DIRECCIÓN DE INTELIGENCIA POLICIAL VIGENCIA 2018-2019</t>
  </si>
  <si>
    <t>SERVICIO INTEGRAL DE ASEO, FUMIGACION Y JARDINERIA CON SUMINISTRO DE ELEMENTOS PARA LAS INSTALACIONES DE LA DIRECCIÓN DE INTELIGENCIA POLICIAL VIGENCIA 2018-2019.</t>
  </si>
  <si>
    <t>PN DIPOL SA 073-2018</t>
  </si>
  <si>
    <t xml:space="preserve">PN DIPOL MIC 074-2018 </t>
  </si>
  <si>
    <t>CO1.BDOS.543859</t>
  </si>
  <si>
    <t>CO1.BDOS.548904</t>
  </si>
  <si>
    <t>860066674-8</t>
  </si>
  <si>
    <t>MUEBLES ROMERO S.A.S.</t>
  </si>
  <si>
    <t>JOHN OCTAVIO ROMERO ESPITIA</t>
  </si>
  <si>
    <t>04-1-10039-02-2017</t>
  </si>
  <si>
    <t>04-6-10041-9-2017</t>
  </si>
  <si>
    <t>04-7-10035-1-2018</t>
  </si>
  <si>
    <t>GASTOS GENERALES E INVERSIÓN</t>
  </si>
  <si>
    <t>04-2-10052-2018</t>
  </si>
  <si>
    <t>04-7-10067-02-2017</t>
  </si>
  <si>
    <t>30/0/2018</t>
  </si>
  <si>
    <t>MANTENIMIENTO PREVENTIVO Y CORRECTIVO Y/O MEJORAS LOCATIVAS DE LAS INSTALACIONES ADSCRITAS A LA DIRECCIÓN DE INTELIGENCIA POLICIAL A PRECIOS UNITARIOS FIJOS SIN FÓRMULA DE REAJUSTE VIGENCIA 2018-2019</t>
  </si>
  <si>
    <t>ADQUISICIÓN MEDIOS DE PAGO ALTERNATIVOS PARA EL SUMINISTRO DE COMBUSTIBLE PARA VEHÍCULOS Y MOTOCICLETAS DE LA DIRECCIÓN DE INTELIGENCIA POLICIAL VIGENCIA 2018-2019</t>
  </si>
  <si>
    <t>SERVICIOS DE BIENESTAR SOCIAL, SE REALIZA JORNADA RECREATIVA  PARA EL MEJORAMIENTO DE LA CALIDAD DE VIDA DE LOS FUNCIONARIOS DEL SERVICIO DE INTELIGENCIA COMPONENTE RECREACIÓN, DEPORTE, CULTURA Y TURISMO (AERÓBICOS, BALONCESTO, RANA, VÓLEIBOL,  Y ACTIVIDAD GASTRONÓMICA, ENCAMINADO A LA LÍNEA DE ACCIÓN ADULTEZ)</t>
  </si>
  <si>
    <t>ADQUISICIÓN E INSTALACIÓN DE LICENCIAS DE OFIMÁTICA PARA LA DIRECCIÓN DE INTELIGENCIA</t>
  </si>
  <si>
    <t>ADQUISICIÓN SEGUROS OBLIGATORIOS QUE AMPARA DAÑOS CORPORALES QUE SE CAUSAN A LAS PERSONAS EN ACCIDENTES DE TRÁNSITO-SOAT, PARA LOS VEHÍCULOS Y MOTOCICLETAS DE LA DIRECCIÓN DE INTELIGENCIA POLICIAL</t>
  </si>
  <si>
    <t xml:space="preserve">ADQUISICIÓN MANGUERAS CONTRAINCENDIOS PARA LA DIRECCIÓN DE INTELIGENCIA POLICIAL </t>
  </si>
  <si>
    <t>VEHICULOS</t>
  </si>
  <si>
    <t xml:space="preserve">PN DIPOL CD 075-2018 </t>
  </si>
  <si>
    <t>CCE-715-1-AMP-2018</t>
  </si>
  <si>
    <t>PN DIPOL SA MC 076-2018</t>
  </si>
  <si>
    <t>PN DIPOL SA 077-2018</t>
  </si>
  <si>
    <t xml:space="preserve">PN DIPOL MIC 078-2018 </t>
  </si>
  <si>
    <t xml:space="preserve">PN DIPOL MIC 079-2018 </t>
  </si>
  <si>
    <t xml:space="preserve">PN DIPOL MIC 080-2018 </t>
  </si>
  <si>
    <t>04-2-10053-2018</t>
  </si>
  <si>
    <t>32390-2018</t>
  </si>
  <si>
    <t>04-2-10054-2018</t>
  </si>
  <si>
    <t>04-1-10055-2018</t>
  </si>
  <si>
    <t>32691-2018</t>
  </si>
  <si>
    <t>CO1.BDOS.567789</t>
  </si>
  <si>
    <t>830049630-3</t>
  </si>
  <si>
    <t>LUIS ALFONSO GARCÍA MORALES</t>
  </si>
  <si>
    <t>PRODUCTOS Y SUMINISTROS LTDA</t>
  </si>
  <si>
    <t>807003866-2</t>
  </si>
  <si>
    <t>830029017-2</t>
  </si>
  <si>
    <t>800112214-2</t>
  </si>
  <si>
    <t>SAUL DUARTE HERRERA</t>
  </si>
  <si>
    <t>FLOREZ &amp; ALVAREZ S.A</t>
  </si>
  <si>
    <t>JAVIER ANTONIO GUTIERREZ LOPEZ</t>
  </si>
  <si>
    <t>AMERICANA CORP S.A.S</t>
  </si>
  <si>
    <t>LEONARDO ANDRES RUIZ NAVARRETE</t>
  </si>
  <si>
    <t>BIG PASS SAS</t>
  </si>
  <si>
    <t xml:space="preserve">PN DIPOL MIC 081-2018 </t>
  </si>
  <si>
    <t xml:space="preserve">PN DIPOL CD 082-2018 </t>
  </si>
  <si>
    <t>CO1.BDOS.569514</t>
  </si>
  <si>
    <t>CO1.BDOS.569855</t>
  </si>
  <si>
    <t>CO1.BDOS.575518</t>
  </si>
  <si>
    <t>CO1.BDOS.583729</t>
  </si>
  <si>
    <t>CO1.BDOS.594709</t>
  </si>
  <si>
    <t>CO1.BDOS.595887</t>
  </si>
  <si>
    <t>CAPACITACION EN CODIGO DE PROCEDIMIENTO ADMINISTRATIVO Y DE LO CONTENCIOSO ADMINISTRATIVO Y CONTRATACION ESTATAL</t>
  </si>
  <si>
    <t>04-2-10056-2018</t>
  </si>
  <si>
    <t>04-7-10057-2018</t>
  </si>
  <si>
    <t>04-7-10058-2018</t>
  </si>
  <si>
    <t>04-7-10059-2018</t>
  </si>
  <si>
    <t>04-2-10060-2018</t>
  </si>
  <si>
    <t>33565-2018</t>
  </si>
  <si>
    <t>COLEGIO MAYOR DE NUESTRA SEÑORA DEL ROSARIO</t>
  </si>
  <si>
    <t xml:space="preserve">YENITSE TAPIE ARIAS  </t>
  </si>
  <si>
    <t>SIGNAL VIAL S.A.S.</t>
  </si>
  <si>
    <t>COLOMBIANA DE COMERCIO S.A Y/O ALKOSTO S.A</t>
  </si>
  <si>
    <t xml:space="preserve">DAYRA XIMENA LOPEZ ORTIZ </t>
  </si>
  <si>
    <t>860007759-3</t>
  </si>
  <si>
    <t>CAROL VANEGAS SALINAS</t>
  </si>
  <si>
    <t>900864731-8</t>
  </si>
  <si>
    <t>SANDRA MILENA GONZALEZ GARCÍA</t>
  </si>
  <si>
    <t>JHON LAGUNA</t>
  </si>
  <si>
    <t>27002-2018</t>
  </si>
  <si>
    <t>GRANDES SUPERFICIES</t>
  </si>
  <si>
    <t>04-6-10061-2018</t>
  </si>
  <si>
    <t>JOSE RAFAEL GOMEZ ARAMBULA</t>
  </si>
  <si>
    <t>13231479-2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</si>
</sst>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yy;@"/>
    <numFmt numFmtId="167" formatCode="&quot;$&quot;#,##0.00"/>
    <numFmt numFmtId="168" formatCode="&quot;$&quot;#,##0.00;[Red]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.5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4" fontId="2" fillId="4" borderId="0" xfId="1" applyFont="1" applyFill="1" applyBorder="1" applyAlignment="1">
      <alignment horizontal="center"/>
    </xf>
    <xf numFmtId="10" fontId="0" fillId="3" borderId="0" xfId="2" applyNumberFormat="1" applyFont="1" applyFill="1" applyBorder="1" applyAlignment="1">
      <alignment horizontal="center"/>
    </xf>
    <xf numFmtId="10" fontId="2" fillId="4" borderId="0" xfId="1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64" fontId="2" fillId="2" borderId="1" xfId="1" applyFont="1" applyFill="1" applyBorder="1" applyAlignment="1" applyProtection="1">
      <alignment horizontal="center" vertical="center" wrapText="1"/>
    </xf>
    <xf numFmtId="164" fontId="0" fillId="0" borderId="0" xfId="1" applyFo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1" applyFont="1" applyProtection="1">
      <protection locked="0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justify" vertic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4" fontId="0" fillId="3" borderId="0" xfId="1" applyFont="1" applyFill="1" applyBorder="1"/>
    <xf numFmtId="164" fontId="2" fillId="4" borderId="2" xfId="1" applyFont="1" applyFill="1" applyBorder="1" applyAlignment="1">
      <alignment horizontal="center" vertical="center" wrapText="1"/>
    </xf>
    <xf numFmtId="164" fontId="0" fillId="3" borderId="0" xfId="1" applyFont="1" applyFill="1" applyBorder="1" applyAlignment="1">
      <alignment vertical="center"/>
    </xf>
    <xf numFmtId="164" fontId="0" fillId="0" borderId="0" xfId="0" applyNumberFormat="1"/>
    <xf numFmtId="167" fontId="0" fillId="0" borderId="0" xfId="0" applyNumberFormat="1"/>
    <xf numFmtId="0" fontId="2" fillId="4" borderId="0" xfId="0" applyFont="1" applyFill="1"/>
    <xf numFmtId="0" fontId="0" fillId="0" borderId="0" xfId="0" pivotButton="1"/>
    <xf numFmtId="164" fontId="2" fillId="4" borderId="0" xfId="0" applyNumberFormat="1" applyFont="1" applyFill="1"/>
    <xf numFmtId="0" fontId="2" fillId="4" borderId="0" xfId="0" applyNumberFormat="1" applyFont="1" applyFill="1" applyAlignment="1">
      <alignment horizontal="center"/>
    </xf>
    <xf numFmtId="164" fontId="0" fillId="6" borderId="1" xfId="1" applyFont="1" applyFill="1" applyBorder="1" applyAlignment="1" applyProtection="1">
      <alignment horizontal="center" vertical="center"/>
    </xf>
    <xf numFmtId="164" fontId="0" fillId="0" borderId="0" xfId="1" applyFont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0" borderId="1" xfId="3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164" fontId="0" fillId="0" borderId="1" xfId="1" applyFont="1" applyBorder="1" applyAlignment="1" applyProtection="1">
      <protection locked="0"/>
    </xf>
    <xf numFmtId="164" fontId="0" fillId="5" borderId="1" xfId="1" applyFont="1" applyFill="1" applyBorder="1" applyAlignment="1" applyProtection="1"/>
    <xf numFmtId="166" fontId="0" fillId="5" borderId="1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/>
    <xf numFmtId="164" fontId="0" fillId="6" borderId="1" xfId="1" applyFont="1" applyFill="1" applyBorder="1" applyAlignment="1" applyProtection="1"/>
    <xf numFmtId="0" fontId="0" fillId="0" borderId="1" xfId="0" applyBorder="1" applyAlignment="1"/>
    <xf numFmtId="164" fontId="0" fillId="0" borderId="1" xfId="1" applyFont="1" applyBorder="1" applyAlignment="1"/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2" fillId="2" borderId="1" xfId="5" applyFont="1" applyFill="1" applyBorder="1" applyAlignment="1" applyProtection="1">
      <alignment horizontal="center" vertical="center" wrapText="1"/>
      <protection locked="0"/>
    </xf>
    <xf numFmtId="165" fontId="0" fillId="0" borderId="1" xfId="5" applyFont="1" applyBorder="1" applyAlignment="1"/>
    <xf numFmtId="165" fontId="0" fillId="0" borderId="0" xfId="5" applyFont="1" applyProtection="1">
      <protection locked="0"/>
    </xf>
    <xf numFmtId="165" fontId="0" fillId="0" borderId="1" xfId="5" applyFont="1" applyBorder="1" applyAlignment="1" applyProtection="1">
      <protection locked="0"/>
    </xf>
    <xf numFmtId="165" fontId="0" fillId="0" borderId="1" xfId="0" applyNumberFormat="1" applyBorder="1" applyAlignment="1"/>
    <xf numFmtId="165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/>
    </xf>
    <xf numFmtId="0" fontId="12" fillId="0" borderId="1" xfId="0" applyFont="1" applyBorder="1" applyAlignment="1"/>
    <xf numFmtId="164" fontId="12" fillId="6" borderId="1" xfId="1" applyFont="1" applyFill="1" applyBorder="1" applyAlignment="1" applyProtection="1"/>
    <xf numFmtId="0" fontId="0" fillId="0" borderId="1" xfId="0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4" fillId="3" borderId="0" xfId="3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43" fontId="0" fillId="0" borderId="1" xfId="0" applyNumberFormat="1" applyBorder="1" applyAlignment="1"/>
  </cellXfs>
  <cellStyles count="6">
    <cellStyle name="Hipervínculo" xfId="3" builtinId="8"/>
    <cellStyle name="Millares" xfId="5" builtinId="3"/>
    <cellStyle name="Moneda" xfId="1" builtinId="4"/>
    <cellStyle name="Normal" xfId="0" builtinId="0"/>
    <cellStyle name="Normal 2 10 2" xfId="4"/>
    <cellStyle name="Porcentaje" xfId="2" builtinId="5"/>
  </cellStyles>
  <dxfs count="86"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7" formatCode="&quot;$&quot;#,##0.00"/>
    </dxf>
    <dxf>
      <numFmt numFmtId="167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</font>
      <fill>
        <patternFill patternType="solid">
          <fgColor indexed="64"/>
          <bgColor theme="3" tint="-0.499984740745262"/>
        </patternFill>
      </fill>
    </dxf>
    <dxf>
      <numFmt numFmtId="164" formatCode="_-&quot;$&quot;* #,##0.00_-;\-&quot;$&quot;* #,##0.00_-;_-&quot;$&quot;* &quot;-&quot;??_-;_-@_-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 readingOrder="0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8" formatCode="&quot;$&quot;#,##0.00;[Red]&quot;$&quot;#,##0.00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7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alignment horizontal="center" readingOrder="0"/>
    </dxf>
    <dxf>
      <alignment horizontal="center" readingOrder="0"/>
    </dxf>
    <dxf>
      <numFmt numFmtId="167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7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alignment horizontal="center" readingOrder="0"/>
    </dxf>
    <dxf>
      <alignment horizontal="center" readingOrder="0"/>
    </dxf>
    <dxf>
      <numFmt numFmtId="167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427983539094715E-2"/>
          <c:y val="6.4753480209862532E-2"/>
          <c:w val="0.9275720164609057"/>
          <c:h val="0.87049303958027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A1-4C49-A8D0-24B1DD228E6F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A1-4C49-A8D0-24B1DD228E6F}"/>
              </c:ext>
            </c:extLst>
          </c:dPt>
          <c:dLbls>
            <c:dLbl>
              <c:idx val="0"/>
              <c:layout>
                <c:manualLayout>
                  <c:x val="0.31491798710346458"/>
                  <c:y val="5.1508450166936073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1-4C49-A8D0-24B1DD228E6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6678254107125513"/>
                  <c:y val="-0.1452243960706644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1-4C49-A8D0-24B1DD228E6F}"/>
                </c:ext>
                <c:ext xmlns:c15="http://schemas.microsoft.com/office/drawing/2012/chart" uri="{CE6537A1-D6FC-4f65-9D91-7224C49458BB}">
                  <c15:layout>
                    <c:manualLayout>
                      <c:w val="0.11827173455169954"/>
                      <c:h val="7.7733841410986215E-2"/>
                    </c:manualLayout>
                  </c15:layout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'FICHA PRESEN'!$B$20:$C$20</c:f>
              <c:strCache>
                <c:ptCount val="2"/>
                <c:pt idx="0">
                  <c:v>% DE AVANCE </c:v>
                </c:pt>
                <c:pt idx="1">
                  <c:v>% PDTE</c:v>
                </c:pt>
              </c:strCache>
            </c:strRef>
          </c:cat>
          <c:val>
            <c:numRef>
              <c:f>'FICHA PRESEN'!$B$21:$C$21</c:f>
              <c:numCache>
                <c:formatCode>0.00%</c:formatCode>
                <c:ptCount val="2"/>
                <c:pt idx="0">
                  <c:v>0.7713574598668822</c:v>
                </c:pt>
                <c:pt idx="1">
                  <c:v>0.2286425401331178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7A1-4C49-A8D0-24B1DD228E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1552574</xdr:colOff>
      <xdr:row>12</xdr:row>
      <xdr:rowOff>150813</xdr:rowOff>
    </xdr:from>
    <xdr:to>
      <xdr:col>5</xdr:col>
      <xdr:colOff>1809749</xdr:colOff>
      <xdr:row>22</xdr:row>
      <xdr:rowOff>31750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PNCFILES.POLICIA.GOV.CO\diraf\SUDAF\ARCON\GUCON\DIRAF%20-%20JOHN%20ALEXANDER%20MANTILLA%20GODOY\MATRIZ%20DE%20SEGUIMIENTO%20UNIDADES-%20proceso%20nuevo\2018\30042018\ejecucion-contratos-dipol-3004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NTRATOS\2018\DOCUMENTOS%20DE%20APOYO\MATRIZ%20DIRAF%20QUINCENAL\10.%20ejecucion-contratos-dipol-1506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CHA PRESEN"/>
      <sheetName val="CONVENCIONES"/>
      <sheetName val="UNIDADE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SIGLA</v>
          </cell>
          <cell r="B1" t="str">
            <v>No. Contratacion</v>
          </cell>
          <cell r="C1" t="str">
            <v>SIGLA</v>
          </cell>
          <cell r="D1" t="str">
            <v>REGIÓNAL</v>
          </cell>
          <cell r="E1" t="str">
            <v>NOMBRE</v>
          </cell>
          <cell r="F1" t="str">
            <v>NIT</v>
          </cell>
        </row>
        <row r="2">
          <cell r="A2" t="str">
            <v>DIPON</v>
          </cell>
          <cell r="B2">
            <v>1</v>
          </cell>
          <cell r="C2" t="str">
            <v>DIPON</v>
          </cell>
          <cell r="D2" t="str">
            <v>REGIÓN 9</v>
          </cell>
          <cell r="E2" t="str">
            <v>DIRECCIÓN GENERAL DE LA POLICÍA NACIONAL</v>
          </cell>
          <cell r="F2" t="str">
            <v>800141397-5</v>
          </cell>
        </row>
        <row r="3">
          <cell r="A3" t="str">
            <v>DIRAN</v>
          </cell>
          <cell r="B3">
            <v>2</v>
          </cell>
          <cell r="C3" t="str">
            <v>DIRAN</v>
          </cell>
          <cell r="D3" t="str">
            <v>REGIÓN 9</v>
          </cell>
          <cell r="E3" t="str">
            <v>DIRECCIÓN DE ANTINARCÓTICOS</v>
          </cell>
          <cell r="F3" t="str">
            <v>800141379-2</v>
          </cell>
        </row>
        <row r="4">
          <cell r="A4" t="str">
            <v>DIJIN</v>
          </cell>
          <cell r="B4">
            <v>3</v>
          </cell>
          <cell r="C4" t="str">
            <v>DIJIN</v>
          </cell>
          <cell r="D4" t="str">
            <v>REGIÓN 9</v>
          </cell>
          <cell r="E4" t="str">
            <v>DIRECCIÓN DE INVESTIGACIÓN CRIMINAL E INTERPOL</v>
          </cell>
          <cell r="F4" t="str">
            <v>800141338-0</v>
          </cell>
        </row>
        <row r="5">
          <cell r="A5" t="str">
            <v>DIPOL</v>
          </cell>
          <cell r="B5">
            <v>4</v>
          </cell>
          <cell r="C5" t="str">
            <v>DIPOL</v>
          </cell>
          <cell r="D5" t="str">
            <v>REGIÓN 9</v>
          </cell>
          <cell r="E5" t="str">
            <v>DIRECCIÓN INTELIGENCIA POLICIAL</v>
          </cell>
          <cell r="F5" t="str">
            <v>830000097-5</v>
          </cell>
        </row>
        <row r="6">
          <cell r="A6" t="str">
            <v>DIASE</v>
          </cell>
          <cell r="B6">
            <v>5</v>
          </cell>
          <cell r="C6" t="str">
            <v>DIASE</v>
          </cell>
          <cell r="D6" t="str">
            <v>REGIÓN 9</v>
          </cell>
          <cell r="E6" t="str">
            <v>DIRECCIÓN ANTISECUESTRO Y ANTIEXTORSIÓN</v>
          </cell>
          <cell r="F6" t="str">
            <v>830053227-3</v>
          </cell>
        </row>
        <row r="7">
          <cell r="A7" t="str">
            <v>DIRAF</v>
          </cell>
          <cell r="B7">
            <v>6</v>
          </cell>
          <cell r="C7" t="str">
            <v>DIRAF</v>
          </cell>
          <cell r="D7" t="str">
            <v>REGIÓN 9</v>
          </cell>
          <cell r="E7" t="str">
            <v>DIRECCIÓN ADMINISTRATIVA Y FINANCIERA</v>
          </cell>
          <cell r="F7" t="str">
            <v>800141397-5</v>
          </cell>
        </row>
        <row r="8">
          <cell r="A8" t="str">
            <v>DIBIE</v>
          </cell>
          <cell r="B8">
            <v>8</v>
          </cell>
          <cell r="C8" t="str">
            <v>DIBIE</v>
          </cell>
          <cell r="D8" t="str">
            <v>REGIÓN 9</v>
          </cell>
          <cell r="E8" t="str">
            <v>DIRECCIÓN DE BIENESTAR SOCIAL</v>
          </cell>
          <cell r="F8" t="str">
            <v>830042321-0</v>
          </cell>
        </row>
        <row r="9">
          <cell r="A9" t="str">
            <v>MEBOG</v>
          </cell>
          <cell r="B9">
            <v>10</v>
          </cell>
          <cell r="C9" t="str">
            <v>MEBOG</v>
          </cell>
          <cell r="D9" t="str">
            <v>REGIÓN 1</v>
          </cell>
          <cell r="E9" t="str">
            <v>POLICÍA METROPOLITANA DE BOGOTÁ</v>
          </cell>
          <cell r="F9" t="str">
            <v>800140603-3</v>
          </cell>
        </row>
        <row r="10">
          <cell r="A10" t="str">
            <v>MECAL</v>
          </cell>
          <cell r="B10">
            <v>11</v>
          </cell>
          <cell r="C10" t="str">
            <v>MECAL</v>
          </cell>
          <cell r="D10" t="str">
            <v>REGIÓN 4</v>
          </cell>
          <cell r="E10" t="str">
            <v>POLICÍA METROPOLITANA DE SANTIAGO DE CALI</v>
          </cell>
          <cell r="F10" t="str">
            <v>800140625-5</v>
          </cell>
        </row>
        <row r="11">
          <cell r="A11" t="str">
            <v>MEVAL</v>
          </cell>
          <cell r="B11">
            <v>12</v>
          </cell>
          <cell r="C11" t="str">
            <v>MEVAL</v>
          </cell>
          <cell r="D11" t="str">
            <v>REGIÓN 6</v>
          </cell>
          <cell r="E11" t="str">
            <v>POLICÍA METROPOLITANA DEL VALLE DE ABURRA</v>
          </cell>
          <cell r="F11" t="str">
            <v>800140985-1</v>
          </cell>
        </row>
        <row r="12">
          <cell r="A12" t="str">
            <v>DEAMA</v>
          </cell>
          <cell r="B12">
            <v>13</v>
          </cell>
          <cell r="C12" t="str">
            <v>DEAMA</v>
          </cell>
          <cell r="D12" t="str">
            <v>REGIÓN 1</v>
          </cell>
          <cell r="E12" t="str">
            <v>DEPARTAMENTO DE POLICÍA AMAZONAS</v>
          </cell>
          <cell r="F12" t="str">
            <v>800140601-9</v>
          </cell>
        </row>
        <row r="13">
          <cell r="A13" t="str">
            <v>DEARA</v>
          </cell>
          <cell r="B13">
            <v>15</v>
          </cell>
          <cell r="C13" t="str">
            <v>DEARA</v>
          </cell>
          <cell r="D13" t="str">
            <v>REGIÓN 5</v>
          </cell>
          <cell r="E13" t="str">
            <v>DEPARTAMENTO DE POLICÍA ARAUCA</v>
          </cell>
          <cell r="F13" t="str">
            <v>800140602-6</v>
          </cell>
        </row>
        <row r="14">
          <cell r="A14" t="str">
            <v>DECAQ</v>
          </cell>
          <cell r="B14">
            <v>20</v>
          </cell>
          <cell r="C14" t="str">
            <v>DECAQ</v>
          </cell>
          <cell r="D14" t="str">
            <v>REGIÓN 2</v>
          </cell>
          <cell r="E14" t="str">
            <v>DEPARTAMENTO DE POLICÍA CAQUETÁ</v>
          </cell>
          <cell r="F14" t="str">
            <v>800140607-2</v>
          </cell>
        </row>
        <row r="15">
          <cell r="A15" t="str">
            <v>DECAS</v>
          </cell>
          <cell r="B15">
            <v>21</v>
          </cell>
          <cell r="C15" t="str">
            <v>DECAS</v>
          </cell>
          <cell r="D15" t="str">
            <v>REGIÓN 7</v>
          </cell>
          <cell r="E15" t="str">
            <v>DEPARTAMENTO DE POLICÍA CASANARE</v>
          </cell>
          <cell r="F15" t="str">
            <v>844000016-1</v>
          </cell>
        </row>
        <row r="16">
          <cell r="A16" t="str">
            <v>DECES</v>
          </cell>
          <cell r="B16">
            <v>23</v>
          </cell>
          <cell r="C16" t="str">
            <v>DECES</v>
          </cell>
          <cell r="D16" t="str">
            <v>REGIÓN 8</v>
          </cell>
          <cell r="E16" t="str">
            <v>DEPARTAMENTO DE POLICÍA CESAR</v>
          </cell>
          <cell r="F16" t="str">
            <v>800140623-0</v>
          </cell>
        </row>
        <row r="17">
          <cell r="A17" t="str">
            <v>DECHO</v>
          </cell>
          <cell r="B17">
            <v>24</v>
          </cell>
          <cell r="C17" t="str">
            <v>DECHO</v>
          </cell>
          <cell r="D17" t="str">
            <v>REGIÓN 6</v>
          </cell>
          <cell r="E17" t="str">
            <v>DEPARTAMENTO DE POLICÍA CHOCÓ</v>
          </cell>
          <cell r="F17" t="str">
            <v>800140951-1</v>
          </cell>
        </row>
        <row r="18">
          <cell r="A18" t="str">
            <v>DECUN</v>
          </cell>
          <cell r="B18">
            <v>26</v>
          </cell>
          <cell r="C18" t="str">
            <v>DECUN</v>
          </cell>
          <cell r="D18" t="str">
            <v>REGIÓN 1</v>
          </cell>
          <cell r="E18" t="str">
            <v>DEPARTAMENTO DE POLICÍA CUNDINAMARCA</v>
          </cell>
          <cell r="F18" t="str">
            <v>800140611-2</v>
          </cell>
        </row>
        <row r="19">
          <cell r="A19" t="str">
            <v>DEGUA</v>
          </cell>
          <cell r="B19">
            <v>27</v>
          </cell>
          <cell r="C19" t="str">
            <v>DEGUA</v>
          </cell>
          <cell r="D19" t="str">
            <v>REGIÓN 8</v>
          </cell>
          <cell r="E19" t="str">
            <v>DEPARTAMENTO DE POLICÍA GUAJIRA</v>
          </cell>
          <cell r="F19" t="str">
            <v>800140974-0</v>
          </cell>
        </row>
        <row r="20">
          <cell r="A20" t="str">
            <v>DEGUN</v>
          </cell>
          <cell r="B20">
            <v>28</v>
          </cell>
          <cell r="C20" t="str">
            <v>DEGUN</v>
          </cell>
          <cell r="D20" t="str">
            <v>REGIÓN 7</v>
          </cell>
          <cell r="E20" t="str">
            <v>DEPARTAMENTO DE POLICÍA GUAINÍA</v>
          </cell>
          <cell r="F20" t="str">
            <v>843000047-4</v>
          </cell>
        </row>
        <row r="21">
          <cell r="A21" t="str">
            <v>DEGUV</v>
          </cell>
          <cell r="B21">
            <v>29</v>
          </cell>
          <cell r="C21" t="str">
            <v>DEGUV</v>
          </cell>
          <cell r="D21" t="str">
            <v>REGIÓN 7</v>
          </cell>
          <cell r="E21" t="str">
            <v>DEPARTAMENTO DE POLICÍA GUAVIARE</v>
          </cell>
          <cell r="F21" t="str">
            <v>800252722-2</v>
          </cell>
        </row>
        <row r="22">
          <cell r="A22" t="str">
            <v>DEPUY</v>
          </cell>
          <cell r="B22">
            <v>34</v>
          </cell>
          <cell r="C22" t="str">
            <v>DEPUY</v>
          </cell>
          <cell r="D22" t="str">
            <v>REGIÓN 2</v>
          </cell>
          <cell r="E22" t="str">
            <v>DEPARTAMENTO DE POLICÍA PUTUMAYO</v>
          </cell>
          <cell r="F22" t="str">
            <v>800141203-5</v>
          </cell>
        </row>
        <row r="23">
          <cell r="A23" t="str">
            <v>DEQUI</v>
          </cell>
          <cell r="B23">
            <v>35</v>
          </cell>
          <cell r="C23" t="str">
            <v>DEQUI</v>
          </cell>
          <cell r="D23" t="str">
            <v>REGIÓN 3</v>
          </cell>
          <cell r="E23" t="str">
            <v>DEPARTAMENTO DE POLICÍA QUINDÍO</v>
          </cell>
          <cell r="F23" t="str">
            <v>800140986-9</v>
          </cell>
        </row>
        <row r="24">
          <cell r="A24" t="str">
            <v>DESAP</v>
          </cell>
          <cell r="B24">
            <v>38</v>
          </cell>
          <cell r="C24" t="str">
            <v>DESAP</v>
          </cell>
          <cell r="D24" t="str">
            <v>REGIÓN 1</v>
          </cell>
          <cell r="E24" t="str">
            <v>DEPARTAMENTO DE POLICÍA SAN ANDRÉS Y PROVIDENCIA</v>
          </cell>
          <cell r="F24" t="str">
            <v>800141053-7</v>
          </cell>
        </row>
        <row r="25">
          <cell r="A25" t="str">
            <v>DESUC</v>
          </cell>
          <cell r="B25">
            <v>39</v>
          </cell>
          <cell r="C25" t="str">
            <v>DESUC</v>
          </cell>
          <cell r="D25" t="str">
            <v>REGIÓN 8</v>
          </cell>
          <cell r="E25" t="str">
            <v>DEPARTAMENTO DE POLICÍA SUCRE</v>
          </cell>
          <cell r="F25" t="str">
            <v>800141100-5</v>
          </cell>
        </row>
        <row r="26">
          <cell r="A26" t="str">
            <v>DEURA</v>
          </cell>
          <cell r="B26">
            <v>42</v>
          </cell>
          <cell r="C26" t="str">
            <v>DEURA</v>
          </cell>
          <cell r="D26" t="str">
            <v>REGIÓN 6</v>
          </cell>
          <cell r="E26" t="str">
            <v>DEPARTAMENTO DE POLICÍA URABÁ</v>
          </cell>
          <cell r="F26" t="str">
            <v>800141103-7</v>
          </cell>
        </row>
        <row r="27">
          <cell r="A27" t="str">
            <v>DEVIC</v>
          </cell>
          <cell r="B27">
            <v>44</v>
          </cell>
          <cell r="C27" t="str">
            <v>DEVIC</v>
          </cell>
          <cell r="D27" t="str">
            <v>REGIÓN 7</v>
          </cell>
          <cell r="E27" t="str">
            <v>DEPARTAMENTO DE POLICÍA VICHADA</v>
          </cell>
          <cell r="F27" t="str">
            <v>842000015-5</v>
          </cell>
        </row>
        <row r="28">
          <cell r="A28" t="str">
            <v>ESPOL</v>
          </cell>
          <cell r="B28">
            <v>45</v>
          </cell>
          <cell r="C28" t="str">
            <v>ESPOL</v>
          </cell>
          <cell r="D28" t="str">
            <v>REGIÓN 1</v>
          </cell>
          <cell r="E28" t="str">
            <v>ESCUELA DE POSTGRADOS DE POLICÍA "MIGUEL ANTONIO LLERAS"</v>
          </cell>
          <cell r="F28" t="str">
            <v>800226849-9</v>
          </cell>
        </row>
        <row r="29">
          <cell r="A29" t="str">
            <v>ESBOL</v>
          </cell>
          <cell r="B29">
            <v>48</v>
          </cell>
          <cell r="C29" t="str">
            <v>ESBOL</v>
          </cell>
          <cell r="D29" t="str">
            <v>REGIÓN 4</v>
          </cell>
          <cell r="E29" t="str">
            <v>ESCUELA DE POLICÍA SIMÓN BOLÍVAR</v>
          </cell>
          <cell r="F29" t="str">
            <v>800141336-6</v>
          </cell>
        </row>
        <row r="30">
          <cell r="A30" t="str">
            <v>ESCAR</v>
          </cell>
          <cell r="B30">
            <v>49</v>
          </cell>
          <cell r="C30" t="str">
            <v>ESCAR</v>
          </cell>
          <cell r="D30" t="str">
            <v>REGIÓN 1</v>
          </cell>
          <cell r="E30" t="str">
            <v>ESCUELA DE NACIONAL DE CARABINEROS</v>
          </cell>
          <cell r="F30" t="str">
            <v>804003971-7</v>
          </cell>
        </row>
        <row r="31">
          <cell r="A31" t="str">
            <v>ESJIM</v>
          </cell>
          <cell r="B31">
            <v>53</v>
          </cell>
          <cell r="C31" t="str">
            <v>ESJIM</v>
          </cell>
          <cell r="D31" t="str">
            <v>REGIÓN 1</v>
          </cell>
          <cell r="E31" t="str">
            <v>ESCUELA DE SUBOFICIALES Y NIVEL EJECUTIVO GONZALO JIMÉNEZ DE QUESADA</v>
          </cell>
          <cell r="F31" t="str">
            <v>800141206-7</v>
          </cell>
        </row>
        <row r="32">
          <cell r="A32" t="str">
            <v>ESSUM</v>
          </cell>
          <cell r="B32">
            <v>57</v>
          </cell>
          <cell r="C32" t="str">
            <v>ESSUM</v>
          </cell>
          <cell r="D32" t="str">
            <v>REGIÓN 1</v>
          </cell>
          <cell r="E32" t="str">
            <v>ESCUELA DE PATRULLEROS PROVINCIA DE SUMAPAZ</v>
          </cell>
          <cell r="F32" t="str">
            <v>808000859-0</v>
          </cell>
        </row>
        <row r="33">
          <cell r="A33" t="str">
            <v>ESVEL</v>
          </cell>
          <cell r="B33">
            <v>58</v>
          </cell>
          <cell r="C33" t="str">
            <v>ESVEL</v>
          </cell>
          <cell r="D33" t="str">
            <v>REGIÓN 5</v>
          </cell>
          <cell r="E33" t="str">
            <v>ESCUELA DE CARABINEROS PROVINCIA DE VÉLEZ</v>
          </cell>
          <cell r="F33" t="str">
            <v>804003971-7</v>
          </cell>
        </row>
        <row r="34">
          <cell r="A34" t="str">
            <v>ESAVI</v>
          </cell>
          <cell r="B34">
            <v>59</v>
          </cell>
          <cell r="C34" t="str">
            <v>ESAVI</v>
          </cell>
          <cell r="D34" t="str">
            <v>REGIÓN 2</v>
          </cell>
          <cell r="E34" t="str">
            <v>ESCUELA DE AVIACIÓN POLICIAL</v>
          </cell>
          <cell r="F34" t="str">
            <v>809010745-6</v>
          </cell>
        </row>
        <row r="35">
          <cell r="A35" t="str">
            <v>DITRA</v>
          </cell>
          <cell r="B35">
            <v>64</v>
          </cell>
          <cell r="C35" t="str">
            <v>DITRA</v>
          </cell>
          <cell r="D35" t="str">
            <v>REGIÓN 9</v>
          </cell>
          <cell r="E35" t="str">
            <v xml:space="preserve">DIRECCIÓN DE TRÁNSITO Y TRANSPORTE </v>
          </cell>
          <cell r="F35" t="str">
            <v>830090486-1</v>
          </cell>
        </row>
        <row r="36">
          <cell r="A36" t="str">
            <v>ECSAN</v>
          </cell>
          <cell r="B36">
            <v>69</v>
          </cell>
          <cell r="C36" t="str">
            <v>ECSAN</v>
          </cell>
          <cell r="D36" t="str">
            <v>REGIÓN 1</v>
          </cell>
          <cell r="E36" t="str">
            <v>ESCUELA DE CADETES DE POLICÍA "GENERAL FRANCISCO DE PAULA SANTANDER"</v>
          </cell>
          <cell r="F36" t="str">
            <v>800127508-8</v>
          </cell>
        </row>
        <row r="37">
          <cell r="A37" t="str">
            <v>DICAR</v>
          </cell>
          <cell r="B37">
            <v>71</v>
          </cell>
          <cell r="C37" t="str">
            <v>DICAR</v>
          </cell>
          <cell r="D37" t="str">
            <v>REGIÓN 9</v>
          </cell>
          <cell r="E37" t="str">
            <v>DIRECCIÓN DE CARABINEROS Y SEGURIDAD RURAL</v>
          </cell>
          <cell r="F37" t="str">
            <v>900192793-1</v>
          </cell>
        </row>
        <row r="38">
          <cell r="A38" t="str">
            <v>MECAR</v>
          </cell>
          <cell r="B38">
            <v>72</v>
          </cell>
          <cell r="C38" t="str">
            <v>MECAR</v>
          </cell>
          <cell r="D38" t="str">
            <v>REGIÓN 8</v>
          </cell>
          <cell r="E38" t="str">
            <v>POLICÍA METROPOLITANA DE CARTAGENA</v>
          </cell>
          <cell r="F38" t="str">
            <v>900149064-7</v>
          </cell>
        </row>
        <row r="39">
          <cell r="A39" t="str">
            <v>MEBAR</v>
          </cell>
          <cell r="B39">
            <v>73</v>
          </cell>
          <cell r="C39" t="str">
            <v>MEBAR</v>
          </cell>
          <cell r="D39" t="str">
            <v>REGIÓN 8</v>
          </cell>
          <cell r="E39" t="str">
            <v>POLICÍA METROPOLITANA DE BARRANQUILLA</v>
          </cell>
          <cell r="F39" t="str">
            <v>900263078-7</v>
          </cell>
        </row>
        <row r="40">
          <cell r="A40" t="str">
            <v>MEBUC</v>
          </cell>
          <cell r="B40">
            <v>74</v>
          </cell>
          <cell r="C40" t="str">
            <v>MEBUC</v>
          </cell>
          <cell r="D40" t="str">
            <v>REGIÓN 5</v>
          </cell>
          <cell r="E40" t="str">
            <v>POLICÍA METROPOLITANA DE BUCARAMANGA</v>
          </cell>
          <cell r="F40" t="str">
            <v>900233117-8</v>
          </cell>
        </row>
        <row r="41">
          <cell r="A41" t="str">
            <v>MECUC</v>
          </cell>
          <cell r="B41">
            <v>75</v>
          </cell>
          <cell r="C41" t="str">
            <v>MECUC</v>
          </cell>
          <cell r="D41" t="str">
            <v>REGIÓN 5</v>
          </cell>
          <cell r="E41" t="str">
            <v>POLICÍA METROPOLITANA DE SAN JOSÉ DE CÚCUTA</v>
          </cell>
          <cell r="F41" t="str">
            <v>900259415-0</v>
          </cell>
        </row>
        <row r="42">
          <cell r="A42" t="str">
            <v>DIPRO</v>
          </cell>
          <cell r="B42">
            <v>79</v>
          </cell>
          <cell r="C42" t="str">
            <v>DIPRO</v>
          </cell>
          <cell r="D42" t="str">
            <v>REGIÓN 9</v>
          </cell>
          <cell r="E42" t="str">
            <v>DIRECCIÓN PROTECCIÓN Y SERVICIOS ESPECIALES</v>
          </cell>
          <cell r="F42" t="str">
            <v>800141053-7</v>
          </cell>
        </row>
        <row r="43">
          <cell r="A43" t="str">
            <v>DINAE</v>
          </cell>
          <cell r="B43">
            <v>80</v>
          </cell>
          <cell r="C43" t="str">
            <v>DINAE</v>
          </cell>
          <cell r="D43" t="str">
            <v>REGIÓN 9</v>
          </cell>
          <cell r="E43" t="str">
            <v>DIRECCIÓN NACIONAL DE ESCUELAS</v>
          </cell>
          <cell r="F43" t="str">
            <v>900393379-0</v>
          </cell>
        </row>
        <row r="44">
          <cell r="A44" t="str">
            <v>MEPER</v>
          </cell>
          <cell r="B44">
            <v>82</v>
          </cell>
          <cell r="C44" t="str">
            <v>MEPER</v>
          </cell>
          <cell r="D44" t="str">
            <v>REGIÓN 3</v>
          </cell>
          <cell r="E44" t="str">
            <v>POLICÍA METROPOLITANA DE PEREIRA</v>
          </cell>
          <cell r="F44" t="str">
            <v>900360623-7</v>
          </cell>
        </row>
        <row r="45">
          <cell r="A45" t="str">
            <v>METIB</v>
          </cell>
          <cell r="B45">
            <v>87</v>
          </cell>
          <cell r="C45" t="str">
            <v>METIB</v>
          </cell>
          <cell r="D45" t="str">
            <v>REGIÓN 2</v>
          </cell>
          <cell r="E45" t="str">
            <v>POLICÍA METROPOLITANA DE IBAGUÉ</v>
          </cell>
          <cell r="F45" t="str">
            <v>900486439-1</v>
          </cell>
        </row>
        <row r="46">
          <cell r="A46" t="str">
            <v>MEVIL</v>
          </cell>
          <cell r="B46">
            <v>88</v>
          </cell>
          <cell r="C46" t="str">
            <v>MEVIL</v>
          </cell>
          <cell r="D46" t="str">
            <v>REGIÓN 7</v>
          </cell>
          <cell r="E46" t="str">
            <v>POLICÍA METROPOLITANA DE VILLAVICENCIO</v>
          </cell>
          <cell r="F46" t="str">
            <v>900486513-7</v>
          </cell>
        </row>
        <row r="47">
          <cell r="A47" t="str">
            <v>MESAN</v>
          </cell>
          <cell r="B47">
            <v>89</v>
          </cell>
          <cell r="C47" t="str">
            <v>MESAN</v>
          </cell>
          <cell r="D47" t="str">
            <v>REGIÓN 8</v>
          </cell>
          <cell r="E47" t="str">
            <v xml:space="preserve">POLICÍA METROPOLITANA DE SANTA MARTA </v>
          </cell>
          <cell r="F47" t="str">
            <v>900552743-7</v>
          </cell>
        </row>
        <row r="48">
          <cell r="A48" t="str">
            <v>MEPOY</v>
          </cell>
          <cell r="B48">
            <v>90</v>
          </cell>
          <cell r="C48" t="str">
            <v>MEPOY</v>
          </cell>
          <cell r="D48" t="str">
            <v>REGIÓN 4</v>
          </cell>
          <cell r="E48" t="str">
            <v>POLICÍA METROPOLITANA DE POPAYÁN</v>
          </cell>
          <cell r="F48" t="str">
            <v>900593683-9</v>
          </cell>
        </row>
        <row r="49">
          <cell r="A49" t="str">
            <v>MEMAZ</v>
          </cell>
          <cell r="B49">
            <v>91</v>
          </cell>
          <cell r="C49" t="str">
            <v>MEMAZ</v>
          </cell>
          <cell r="D49" t="str">
            <v>REGIÓN 3</v>
          </cell>
          <cell r="E49" t="str">
            <v>POLICÍA METROPOLITANA DE MANIZALES</v>
          </cell>
          <cell r="F49" t="str">
            <v>900634185-1</v>
          </cell>
        </row>
        <row r="50">
          <cell r="A50" t="str">
            <v>MEMOT</v>
          </cell>
          <cell r="B50">
            <v>92</v>
          </cell>
          <cell r="C50" t="str">
            <v>MEMOT</v>
          </cell>
          <cell r="D50" t="str">
            <v>REGIÓN 6</v>
          </cell>
          <cell r="E50" t="str">
            <v xml:space="preserve">POLICÍA METROPOLITANA DE MONTERÍA </v>
          </cell>
          <cell r="F50" t="str">
            <v>900805219-6</v>
          </cell>
        </row>
        <row r="51">
          <cell r="A51" t="str">
            <v>MENEV</v>
          </cell>
          <cell r="B51">
            <v>93</v>
          </cell>
          <cell r="C51" t="str">
            <v>MENEV</v>
          </cell>
          <cell r="D51" t="str">
            <v>REGIÓN 2</v>
          </cell>
          <cell r="E51" t="str">
            <v>POLICÍA METROPOLITANA DE NEIVA</v>
          </cell>
          <cell r="F51" t="str">
            <v>900634185-1</v>
          </cell>
        </row>
        <row r="52">
          <cell r="A52" t="str">
            <v>MEPAS</v>
          </cell>
          <cell r="B52">
            <v>94</v>
          </cell>
          <cell r="C52" t="str">
            <v>MEPAS</v>
          </cell>
          <cell r="D52" t="str">
            <v>REGIÓN 4</v>
          </cell>
          <cell r="E52" t="str">
            <v>POLICÍA METROPOLITANA DE PASTO</v>
          </cell>
          <cell r="F52" t="str">
            <v>900807338-3</v>
          </cell>
        </row>
        <row r="53">
          <cell r="A53" t="str">
            <v>METUN</v>
          </cell>
          <cell r="B53">
            <v>95</v>
          </cell>
          <cell r="C53" t="str">
            <v>METUN</v>
          </cell>
          <cell r="D53" t="str">
            <v>REGIÓN 1</v>
          </cell>
          <cell r="E53" t="str">
            <v>POLICÍA METROPOLITANA DE TUNJA</v>
          </cell>
          <cell r="F53" t="str">
            <v>900801209-4</v>
          </cell>
        </row>
        <row r="54">
          <cell r="A54" t="str">
            <v>DEAMA-ARSAN</v>
          </cell>
          <cell r="B54">
            <v>13</v>
          </cell>
          <cell r="C54" t="str">
            <v>DEAMA-ARSAN</v>
          </cell>
          <cell r="D54" t="str">
            <v>REGIÓN 1</v>
          </cell>
          <cell r="E54" t="str">
            <v>AREA DE SANIDAD AMAZONAS</v>
          </cell>
          <cell r="F54" t="str">
            <v>800140601-9</v>
          </cell>
        </row>
        <row r="55">
          <cell r="A55" t="str">
            <v>DEARA-ARSAN</v>
          </cell>
          <cell r="B55">
            <v>15</v>
          </cell>
          <cell r="C55" t="str">
            <v>DEARA-ARSAN</v>
          </cell>
          <cell r="D55" t="str">
            <v>REGIÓN 5</v>
          </cell>
          <cell r="E55" t="str">
            <v>AREA DE SANIDAD ARAUCA</v>
          </cell>
          <cell r="F55" t="str">
            <v>800140602-6</v>
          </cell>
        </row>
        <row r="56">
          <cell r="A56" t="str">
            <v>DEBOL-ARSAN</v>
          </cell>
          <cell r="B56">
            <v>72</v>
          </cell>
          <cell r="C56" t="str">
            <v>DEBOL-ARSAN</v>
          </cell>
          <cell r="D56" t="str">
            <v>REGIÓN 8</v>
          </cell>
          <cell r="E56" t="str">
            <v>AREA DE SANIDAD BOLIVAR</v>
          </cell>
          <cell r="F56" t="str">
            <v>800140605-8</v>
          </cell>
        </row>
        <row r="57">
          <cell r="A57" t="str">
            <v>DEBOY-ARSAN</v>
          </cell>
          <cell r="B57">
            <v>95</v>
          </cell>
          <cell r="C57" t="str">
            <v>DEBOY-ARSAN</v>
          </cell>
          <cell r="D57" t="str">
            <v>REGIÓN 1</v>
          </cell>
          <cell r="E57" t="str">
            <v>AREA DE SANIDAD BOYACA</v>
          </cell>
          <cell r="F57" t="str">
            <v>800140606-5</v>
          </cell>
        </row>
        <row r="58">
          <cell r="A58" t="str">
            <v>DECAL-ARSAN</v>
          </cell>
          <cell r="B58">
            <v>91</v>
          </cell>
          <cell r="C58" t="str">
            <v>DECAL-ARSAN</v>
          </cell>
          <cell r="D58" t="str">
            <v>REGIÓN 3</v>
          </cell>
          <cell r="E58" t="str">
            <v>AREA DE SANIDAD CALDAS</v>
          </cell>
          <cell r="F58" t="str">
            <v>800140610-5</v>
          </cell>
        </row>
        <row r="59">
          <cell r="A59" t="str">
            <v>DECAQ-ARSAN</v>
          </cell>
          <cell r="B59">
            <v>20</v>
          </cell>
          <cell r="C59" t="str">
            <v>DECAQ-ARSAN</v>
          </cell>
          <cell r="D59" t="str">
            <v>REGIÓN 2</v>
          </cell>
          <cell r="E59" t="str">
            <v>AREA DE SANIDAD CAQUETA</v>
          </cell>
          <cell r="F59" t="str">
            <v>800140607-2</v>
          </cell>
        </row>
        <row r="60">
          <cell r="A60" t="str">
            <v>DECAS-ARSAN</v>
          </cell>
          <cell r="B60">
            <v>21</v>
          </cell>
          <cell r="C60" t="str">
            <v>DECAS-ARSAN</v>
          </cell>
          <cell r="D60" t="str">
            <v>REGIÓN 7</v>
          </cell>
          <cell r="E60" t="str">
            <v>AREA DE SANIDAD CASANARE</v>
          </cell>
          <cell r="F60" t="str">
            <v>844000016-1</v>
          </cell>
        </row>
        <row r="61">
          <cell r="A61" t="str">
            <v>DECAU-ARSAN</v>
          </cell>
          <cell r="B61">
            <v>90</v>
          </cell>
          <cell r="C61" t="str">
            <v>DECAU-ARSAN</v>
          </cell>
          <cell r="D61" t="str">
            <v>REGIÓN 4</v>
          </cell>
          <cell r="E61" t="str">
            <v>AREA DE SANIDAD CAUCA</v>
          </cell>
          <cell r="F61" t="str">
            <v>800140624-8</v>
          </cell>
        </row>
        <row r="62">
          <cell r="A62" t="str">
            <v>DECES-ARSAN</v>
          </cell>
          <cell r="B62">
            <v>23</v>
          </cell>
          <cell r="C62" t="str">
            <v>DECES-ARSAN</v>
          </cell>
          <cell r="D62" t="str">
            <v>REGIÓN 8</v>
          </cell>
          <cell r="E62" t="str">
            <v>AREA DE SANIDAD CESAR</v>
          </cell>
          <cell r="F62" t="str">
            <v>800140623-0</v>
          </cell>
        </row>
        <row r="63">
          <cell r="A63" t="str">
            <v>DECHO-ARSAN</v>
          </cell>
          <cell r="B63">
            <v>24</v>
          </cell>
          <cell r="C63" t="str">
            <v>DECHO-ARSAN</v>
          </cell>
          <cell r="D63" t="str">
            <v>REGIÓN 6</v>
          </cell>
          <cell r="E63" t="str">
            <v>AREA DE SANIDAD CHOCO</v>
          </cell>
          <cell r="F63" t="str">
            <v>800140951-1</v>
          </cell>
        </row>
        <row r="64">
          <cell r="A64" t="str">
            <v>DECOR-ARSAN</v>
          </cell>
          <cell r="B64">
            <v>92</v>
          </cell>
          <cell r="C64" t="str">
            <v>DECOR-ARSAN</v>
          </cell>
          <cell r="D64" t="str">
            <v>REGIÓN 6</v>
          </cell>
          <cell r="E64" t="str">
            <v>AREA DE SANIDAD CORDOBA</v>
          </cell>
          <cell r="F64" t="str">
            <v>800140616-9</v>
          </cell>
        </row>
        <row r="65">
          <cell r="A65" t="str">
            <v>DEGUN-ARSAN</v>
          </cell>
          <cell r="B65">
            <v>28</v>
          </cell>
          <cell r="C65" t="str">
            <v>DEGUN-ARSAN</v>
          </cell>
          <cell r="D65" t="str">
            <v>REGIÓN 1</v>
          </cell>
          <cell r="E65" t="str">
            <v>AREA DE SANIDAD GUAINIA</v>
          </cell>
          <cell r="F65" t="str">
            <v>843000047-4</v>
          </cell>
        </row>
        <row r="66">
          <cell r="A66" t="str">
            <v>DEGUA-ARSAN</v>
          </cell>
          <cell r="B66">
            <v>27</v>
          </cell>
          <cell r="C66" t="str">
            <v>DEGUA-ARSAN</v>
          </cell>
          <cell r="D66" t="str">
            <v>REGIÓN 8</v>
          </cell>
          <cell r="E66" t="str">
            <v>AREA DE SANIDAD GUAJIRA</v>
          </cell>
          <cell r="F66" t="str">
            <v>800140974-0</v>
          </cell>
        </row>
        <row r="67">
          <cell r="A67" t="str">
            <v>DEGUV-ARSAN</v>
          </cell>
          <cell r="B67">
            <v>29</v>
          </cell>
          <cell r="C67" t="str">
            <v>DEGUV-ARSAN</v>
          </cell>
          <cell r="D67" t="str">
            <v>REGIÓN 7</v>
          </cell>
          <cell r="E67" t="str">
            <v>AREA DE SANIDAD GUAVIARE</v>
          </cell>
          <cell r="F67" t="str">
            <v>800252722-2</v>
          </cell>
        </row>
        <row r="68">
          <cell r="A68" t="str">
            <v>DEMAG-ARSAN</v>
          </cell>
          <cell r="B68">
            <v>89</v>
          </cell>
          <cell r="C68" t="str">
            <v>DEMAG-ARSAN</v>
          </cell>
          <cell r="D68" t="str">
            <v>REGIÓN 8</v>
          </cell>
          <cell r="E68" t="str">
            <v>AREA DE SANIDAD MAGDALENA</v>
          </cell>
          <cell r="F68" t="str">
            <v>800140977-2</v>
          </cell>
        </row>
        <row r="69">
          <cell r="A69" t="str">
            <v>DENAR-ARSAN</v>
          </cell>
          <cell r="B69">
            <v>94</v>
          </cell>
          <cell r="C69" t="str">
            <v>DENAR-ARSAN</v>
          </cell>
          <cell r="D69" t="str">
            <v>REGIÓN 4</v>
          </cell>
          <cell r="E69" t="str">
            <v>AREA DE SANIDAD NARIÑO</v>
          </cell>
          <cell r="F69" t="str">
            <v>800141060-9</v>
          </cell>
        </row>
        <row r="70">
          <cell r="A70" t="str">
            <v>DENOR-ARSAN</v>
          </cell>
          <cell r="B70">
            <v>75</v>
          </cell>
          <cell r="C70" t="str">
            <v>DENOR-ARSAN</v>
          </cell>
          <cell r="D70" t="str">
            <v>REGIÓN 5</v>
          </cell>
          <cell r="E70" t="str">
            <v>AREA DE SANIDAD NORTE DE SANTANDER</v>
          </cell>
          <cell r="F70" t="str">
            <v>800141098-8</v>
          </cell>
        </row>
        <row r="71">
          <cell r="A71" t="str">
            <v>DEPUT-ARSAN</v>
          </cell>
          <cell r="B71">
            <v>34</v>
          </cell>
          <cell r="C71" t="str">
            <v>DEPUT-ARSAN</v>
          </cell>
          <cell r="D71" t="str">
            <v>REGIÓN 2</v>
          </cell>
          <cell r="E71" t="str">
            <v>AREA DE SANIDAD PUTUMAYO</v>
          </cell>
          <cell r="F71" t="str">
            <v>800141203-5</v>
          </cell>
        </row>
        <row r="72">
          <cell r="A72" t="str">
            <v>DEQUI-ARSAN</v>
          </cell>
          <cell r="B72">
            <v>35</v>
          </cell>
          <cell r="C72" t="str">
            <v>DEQUI-ARSAN</v>
          </cell>
          <cell r="D72" t="str">
            <v>REGIÓN 3</v>
          </cell>
          <cell r="E72" t="str">
            <v>AREA DE SANIDAD QUINDIO</v>
          </cell>
          <cell r="F72" t="str">
            <v>800140986-9</v>
          </cell>
        </row>
        <row r="73">
          <cell r="A73" t="str">
            <v>DESAP-ARSAN</v>
          </cell>
          <cell r="B73">
            <v>38</v>
          </cell>
          <cell r="C73" t="str">
            <v>DESAP-ARSAN</v>
          </cell>
          <cell r="D73" t="str">
            <v>REGIÓN 1</v>
          </cell>
          <cell r="E73" t="str">
            <v>AREA DE SANIDAD SAN ANDRES Y PROVIDENCIA</v>
          </cell>
          <cell r="F73" t="str">
            <v>800141053-7</v>
          </cell>
        </row>
        <row r="74">
          <cell r="A74" t="str">
            <v>DESUC-ARSAN</v>
          </cell>
          <cell r="B74">
            <v>39</v>
          </cell>
          <cell r="C74" t="str">
            <v>DESUC-ARSAN</v>
          </cell>
          <cell r="D74" t="str">
            <v>REGIÓN 8</v>
          </cell>
          <cell r="E74" t="str">
            <v>AREA DE SANIDAD SUCRE</v>
          </cell>
          <cell r="F74" t="str">
            <v>800141100-5</v>
          </cell>
        </row>
        <row r="75">
          <cell r="A75" t="str">
            <v>DETOL-ARSAN</v>
          </cell>
          <cell r="B75">
            <v>87</v>
          </cell>
          <cell r="C75" t="str">
            <v>DETOL-ARSAN</v>
          </cell>
          <cell r="D75" t="str">
            <v>REGIÓN 2</v>
          </cell>
          <cell r="E75" t="str">
            <v>AREA DE SANIDAD TOLIMA</v>
          </cell>
          <cell r="F75" t="str">
            <v>800141101-2</v>
          </cell>
        </row>
        <row r="76">
          <cell r="A76" t="str">
            <v>DEVIC-ARSAN</v>
          </cell>
          <cell r="B76">
            <v>44</v>
          </cell>
          <cell r="C76" t="str">
            <v>DEVIC-ARSAN</v>
          </cell>
          <cell r="D76" t="str">
            <v>REGIÓN 7</v>
          </cell>
          <cell r="E76" t="str">
            <v>AREA DE SANIDAD VICHADA</v>
          </cell>
          <cell r="F76" t="str">
            <v>842000015-5</v>
          </cell>
        </row>
        <row r="77">
          <cell r="A77" t="str">
            <v>DEURA-ARSAN</v>
          </cell>
          <cell r="B77">
            <v>42</v>
          </cell>
          <cell r="C77" t="str">
            <v>DEURA-ARSAN</v>
          </cell>
          <cell r="D77" t="str">
            <v>REGIÓN 6</v>
          </cell>
          <cell r="E77" t="str">
            <v>AREA SANIDAD URABA</v>
          </cell>
          <cell r="F77" t="str">
            <v>800141103-7</v>
          </cell>
        </row>
        <row r="78">
          <cell r="A78" t="str">
            <v>DISAN-NIVEL CENTRAL</v>
          </cell>
          <cell r="B78">
            <v>7</v>
          </cell>
          <cell r="C78" t="str">
            <v>DISAN-NIVEL CENTRAL</v>
          </cell>
          <cell r="D78" t="str">
            <v>REGIÓN 1</v>
          </cell>
          <cell r="E78" t="str">
            <v>DIRECCION DE SANIDAD NIVEL CENTRAL</v>
          </cell>
          <cell r="F78" t="str">
            <v>830041314-4</v>
          </cell>
        </row>
        <row r="79">
          <cell r="A79" t="str">
            <v>SECSA-DEANT</v>
          </cell>
          <cell r="B79">
            <v>65</v>
          </cell>
          <cell r="C79" t="str">
            <v>SECSA-DEANT</v>
          </cell>
          <cell r="D79" t="str">
            <v>REGIÓN 6</v>
          </cell>
          <cell r="E79" t="str">
            <v>SECCIONAL SANIDAD ANTIOQUIA</v>
          </cell>
          <cell r="F79" t="str">
            <v>811032059-3</v>
          </cell>
        </row>
        <row r="80">
          <cell r="A80" t="str">
            <v>SECSA-DEATA</v>
          </cell>
          <cell r="B80">
            <v>67</v>
          </cell>
          <cell r="C80" t="str">
            <v>SECSA-DEATA</v>
          </cell>
          <cell r="D80" t="str">
            <v>REGIÓN 8</v>
          </cell>
          <cell r="E80" t="str">
            <v>SECCIONAL SANIDAD ATLANTICO</v>
          </cell>
          <cell r="F80" t="str">
            <v>802016407-3</v>
          </cell>
        </row>
        <row r="81">
          <cell r="A81" t="str">
            <v>SECBOG-DECUN</v>
          </cell>
          <cell r="B81">
            <v>81</v>
          </cell>
          <cell r="C81" t="str">
            <v>SECBOG-DECUN</v>
          </cell>
          <cell r="D81" t="str">
            <v>REGIÓN 7</v>
          </cell>
          <cell r="E81" t="str">
            <v>SECCIONAL SANIDAD BOGOTA Y DECUND</v>
          </cell>
          <cell r="F81" t="str">
            <v>900336524-5</v>
          </cell>
        </row>
        <row r="82">
          <cell r="A82" t="str">
            <v>SECSA-DEUIL</v>
          </cell>
          <cell r="B82">
            <v>85</v>
          </cell>
          <cell r="C82" t="str">
            <v>SECSA-DEUIL</v>
          </cell>
          <cell r="D82" t="str">
            <v>REGIÓN 2</v>
          </cell>
          <cell r="E82" t="str">
            <v>SECCIONAL SANIDAD HUILA</v>
          </cell>
          <cell r="F82" t="str">
            <v>900419719-1</v>
          </cell>
        </row>
        <row r="83">
          <cell r="A83" t="str">
            <v>SECSA-DEMET</v>
          </cell>
          <cell r="B83">
            <v>84</v>
          </cell>
          <cell r="C83" t="str">
            <v>SECSA-DEMET</v>
          </cell>
          <cell r="D83" t="str">
            <v>REGIÓN 7</v>
          </cell>
          <cell r="E83" t="str">
            <v>SECCIONAL SANIDAD META</v>
          </cell>
          <cell r="F83" t="str">
            <v>900407224-6</v>
          </cell>
        </row>
        <row r="84">
          <cell r="A84" t="str">
            <v>SECSA-DECUN</v>
          </cell>
          <cell r="B84">
            <v>26</v>
          </cell>
          <cell r="C84" t="str">
            <v>SECSA-DECUN</v>
          </cell>
          <cell r="D84" t="str">
            <v>REGIÓN 1</v>
          </cell>
          <cell r="E84" t="str">
            <v>SECCIONAL SANIDAD CUNDINAMARCA</v>
          </cell>
          <cell r="F84" t="str">
            <v>900253272-7</v>
          </cell>
        </row>
        <row r="85">
          <cell r="A85" t="str">
            <v>SECSA-DERIS</v>
          </cell>
          <cell r="B85">
            <v>86</v>
          </cell>
          <cell r="C85" t="str">
            <v>SECSA-DERIS</v>
          </cell>
          <cell r="D85" t="str">
            <v>REGIÓN 3</v>
          </cell>
          <cell r="E85" t="str">
            <v>SECCIONAL SANIDAD RISARALDA</v>
          </cell>
          <cell r="F85" t="str">
            <v>900339410-8</v>
          </cell>
        </row>
        <row r="86">
          <cell r="A86" t="str">
            <v>SECSA-DESAN</v>
          </cell>
          <cell r="B86">
            <v>68</v>
          </cell>
          <cell r="C86" t="str">
            <v>SECSA-DESAN</v>
          </cell>
          <cell r="D86" t="str">
            <v>REGIÓN 5</v>
          </cell>
          <cell r="E86" t="str">
            <v>SECCIONAL SANIDAD SANTANDER</v>
          </cell>
          <cell r="F86" t="str">
            <v>804012688-5</v>
          </cell>
        </row>
        <row r="87">
          <cell r="A87" t="str">
            <v>SECSA-DEVAL</v>
          </cell>
          <cell r="B87">
            <v>66</v>
          </cell>
          <cell r="C87" t="str">
            <v>SECSA-DEVAL</v>
          </cell>
          <cell r="D87" t="str">
            <v>REGIÓN 4</v>
          </cell>
          <cell r="E87" t="str">
            <v>SECCIONAL SANIDAD VALLE DEL CAUCA</v>
          </cell>
          <cell r="F87" t="str">
            <v>805022186-6</v>
          </cell>
        </row>
        <row r="88">
          <cell r="A88" t="str">
            <v>HOCEN</v>
          </cell>
          <cell r="B88">
            <v>96</v>
          </cell>
          <cell r="C88" t="str">
            <v>HOCEN</v>
          </cell>
          <cell r="D88" t="str">
            <v>REGIÓN 1</v>
          </cell>
          <cell r="E88" t="str">
            <v>HOSPITAL CENTRAL</v>
          </cell>
          <cell r="F88" t="str">
            <v>830067597-4</v>
          </cell>
        </row>
        <row r="89">
          <cell r="A8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CHA PRESEN"/>
      <sheetName val="UNIDADES"/>
      <sheetName val="CONVENCIONES"/>
    </sheetNames>
    <sheetDataSet>
      <sheetData sheetId="0"/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PT. Hamilton de Jesus Velasquez Collazos" refreshedDate="43848.386814930556" createdVersion="5" refreshedVersion="5" minRefreshableVersion="3" recordCount="121">
  <cacheSource type="worksheet">
    <worksheetSource ref="A1:BB1048576" sheet="GENERAL"/>
  </cacheSource>
  <cacheFields count="54">
    <cacheField name="No." numFmtId="0">
      <sharedItems containsString="0" containsBlank="1" containsNumber="1" containsInteger="1" minValue="1" maxValue="117"/>
    </cacheField>
    <cacheField name="SIGLA" numFmtId="0">
      <sharedItems containsBlank="1"/>
    </cacheField>
    <cacheField name="No. De Contratación de acuerdo a manual " numFmtId="0">
      <sharedItems containsString="0" containsBlank="1" containsNumber="1" containsInteger="1" minValue="4" maxValue="4"/>
    </cacheField>
    <cacheField name="REGIONAL " numFmtId="0">
      <sharedItems containsBlank="1"/>
    </cacheField>
    <cacheField name="NOMBRE DE LA UNIDAD " numFmtId="0">
      <sharedItems containsBlank="1"/>
    </cacheField>
    <cacheField name="NIT" numFmtId="0">
      <sharedItems containsBlank="1"/>
    </cacheField>
    <cacheField name="JEFE DE CONTRATOS  GRADO. NOMBRES Y APELLIDOS" numFmtId="0">
      <sharedItems containsBlank="1"/>
    </cacheField>
    <cacheField name="CELULAR" numFmtId="0">
      <sharedItems containsString="0" containsBlank="1" containsNumber="1" containsInteger="1" minValue="3203051699" maxValue="3212133179"/>
    </cacheField>
    <cacheField name="CORREO ELECTRÓNICO" numFmtId="0">
      <sharedItems containsBlank="1"/>
    </cacheField>
    <cacheField name="CORREO ELECTRÓNICO UNIDAD " numFmtId="0">
      <sharedItems containsBlank="1"/>
    </cacheField>
    <cacheField name="UNIDAD" numFmtId="0">
      <sharedItems containsBlank="1"/>
    </cacheField>
    <cacheField name="ÁREA" numFmtId="0">
      <sharedItems containsBlank="1"/>
    </cacheField>
    <cacheField name="OBJETO DEL PROCESO" numFmtId="0">
      <sharedItems containsBlank="1" longText="1"/>
    </cacheField>
    <cacheField name="GASTOS DE PERSONAL" numFmtId="0">
      <sharedItems containsString="0" containsBlank="1" containsNumber="1" containsInteger="1" minValue="0" maxValue="0"/>
    </cacheField>
    <cacheField name="REC 10" numFmtId="164">
      <sharedItems containsString="0" containsBlank="1" containsNumber="1" minValue="0" maxValue="2972552858"/>
    </cacheField>
    <cacheField name="REC 16" numFmtId="164">
      <sharedItems containsString="0" containsBlank="1" containsNumber="1" containsInteger="1" minValue="0" maxValue="87859000"/>
    </cacheField>
    <cacheField name="TOTAL RECURSO 10 Y 16" numFmtId="164">
      <sharedItems containsString="0" containsBlank="1" containsNumber="1" minValue="0" maxValue="2972552858"/>
    </cacheField>
    <cacheField name="TOTAL GASTOS GENERALES " numFmtId="164">
      <sharedItems containsString="0" containsBlank="1" containsNumber="1" minValue="0" maxValue="2972552858"/>
    </cacheField>
    <cacheField name="INVERSIÓN" numFmtId="164">
      <sharedItems containsString="0" containsBlank="1" containsNumber="1" minValue="0" maxValue="4339742254.6099997"/>
    </cacheField>
    <cacheField name="VALOR TOTAL " numFmtId="164">
      <sharedItems containsString="0" containsBlank="1" containsNumber="1" minValue="811849" maxValue="4339742254.6099997"/>
    </cacheField>
    <cacheField name="VIGENCIA FUTURA 2019" numFmtId="0">
      <sharedItems containsString="0" containsBlank="1" containsNumber="1" containsInteger="1" minValue="6300000" maxValue="429000000"/>
    </cacheField>
    <cacheField name="FECHA REAL DE ENTREGA ECO a GRUPO PRECONTRACTUAL" numFmtId="0">
      <sharedItems containsNonDate="0" containsDate="1" containsString="0" containsBlank="1" minDate="2018-01-01T00:00:00" maxDate="2018-12-01T00:00:00"/>
    </cacheField>
    <cacheField name="FECHA DE APROBACIÓN DE ECO Y ENTREGA A ETAPA PRECONTRACTUAL CON CDP" numFmtId="0">
      <sharedItems containsNonDate="0" containsDate="1" containsString="0" containsBlank="1" minDate="2018-01-01T00:00:00" maxDate="2018-12-01T00:00:00"/>
    </cacheField>
    <cacheField name="VALOR ECO APROBADO " numFmtId="164">
      <sharedItems containsString="0" containsBlank="1" containsNumber="1" minValue="811849" maxValue="4339742254.6099997"/>
    </cacheField>
    <cacheField name="COMPONENTE " numFmtId="0">
      <sharedItems containsBlank="1"/>
    </cacheField>
    <cacheField name="MODALIDAD _x000a_DE SELECCIÓN" numFmtId="0">
      <sharedItems containsBlank="1" count="8">
        <s v="VIGENCIAS FUTURAS"/>
        <s v="ADICIÓN"/>
        <s v="CONTRATACIÓN DIRECTA"/>
        <s v="MÍNIMA CUANTÍA"/>
        <s v="SELECCIÓN ABREVIADA"/>
        <s v="AMP"/>
        <s v="MENOR CUANTÍA"/>
        <m/>
      </sharedItems>
    </cacheField>
    <cacheField name="NUMERO DE PROCESO" numFmtId="0">
      <sharedItems containsBlank="1"/>
    </cacheField>
    <cacheField name="MES PRESENTACIÓN ESTUDIO PREVIO" numFmtId="0">
      <sharedItems containsBlank="1"/>
    </cacheField>
    <cacheField name="FECHA PRESENTACIÓN ESTUDIO PREVIO" numFmtId="0">
      <sharedItems containsNonDate="0" containsDate="1" containsString="0" containsBlank="1" minDate="2017-12-27T00:00:00" maxDate="2018-12-01T00:00:00"/>
    </cacheField>
    <cacheField name="FECHA APROBACIÓN ESTUDIO PREVIO" numFmtId="0">
      <sharedItems containsNonDate="0" containsDate="1" containsString="0" containsBlank="1" minDate="2018-01-01T00:00:00" maxDate="2018-12-01T00:00:00"/>
    </cacheField>
    <cacheField name="FECHA PROYECTADA CONTRATO" numFmtId="166">
      <sharedItems containsNonDate="0" containsDate="1" containsString="0" containsBlank="1" minDate="2018-01-01T00:00:00" maxDate="2018-12-08T00:00:00"/>
    </cacheField>
    <cacheField name="MES DE COMPRA PROYECTADA" numFmtId="0">
      <sharedItems containsBlank="1"/>
    </cacheField>
    <cacheField name="META" numFmtId="0">
      <sharedItems containsBlank="1"/>
    </cacheField>
    <cacheField name="AHORRO DE LA CONTRATACIÓN" numFmtId="164">
      <sharedItems containsString="0" containsBlank="1" containsNumber="1" minValue="-429000000" maxValue="2971552738"/>
    </cacheField>
    <cacheField name="CONTRATO No" numFmtId="0">
      <sharedItems containsBlank="1" containsMixedTypes="1" containsNumber="1" containsInteger="1" minValue="21057" maxValue="28414"/>
    </cacheField>
    <cacheField name="NO. CONSTANCIA SECOP" numFmtId="0">
      <sharedItems containsBlank="1" containsMixedTypes="1" containsNumber="1" containsInteger="1" minValue="42328" maxValue="62340"/>
    </cacheField>
    <cacheField name="FECHA DE SUSCRIPCIÓN CONTRATO _x000a_(DD/MM/AAAA)" numFmtId="0">
      <sharedItems containsNonDate="0" containsDate="1" containsString="0" containsBlank="1" minDate="2018-01-01T00:00:00" maxDate="2018-12-18T00:00:00"/>
    </cacheField>
    <cacheField name="OBJETO CONTRACTUAL" numFmtId="0">
      <sharedItems containsBlank="1" longText="1"/>
    </cacheField>
    <cacheField name="NIT2" numFmtId="0">
      <sharedItems containsBlank="1" containsMixedTypes="1" containsNumber="1" containsInteger="1" minValue="0" maxValue="890900943"/>
    </cacheField>
    <cacheField name="CONTRATISTA" numFmtId="0">
      <sharedItems containsBlank="1"/>
    </cacheField>
    <cacheField name="CONFIGURACIÓN JURÍDICA (UNIÓN TEMPORAL O CONSORCIO" numFmtId="0">
      <sharedItems containsBlank="1"/>
    </cacheField>
    <cacheField name="REPRESENTANTE LEGAL " numFmtId="0">
      <sharedItems containsBlank="1"/>
    </cacheField>
    <cacheField name="VIGENCIA ACTUAL " numFmtId="165">
      <sharedItems containsString="0" containsBlank="1" containsNumber="1" minValue="811849" maxValue="4339742254.6099997"/>
    </cacheField>
    <cacheField name="VIGENCIA FUTURA" numFmtId="0">
      <sharedItems containsString="0" containsBlank="1" containsNumber="1" minValue="5915371" maxValue="429000000"/>
    </cacheField>
    <cacheField name="VALOR TOTAL CONTRATADO" numFmtId="164">
      <sharedItems containsString="0" containsBlank="1" containsNumber="1" minValue="0" maxValue="4339742254.6099997"/>
    </cacheField>
    <cacheField name="GASTOS GENERALES CONTRATADO" numFmtId="0">
      <sharedItems containsString="0" containsBlank="1" containsNumber="1" minValue="811849" maxValue="2154946673"/>
    </cacheField>
    <cacheField name="INVERSIÓN CONTRATADO" numFmtId="164">
      <sharedItems containsString="0" containsBlank="1" containsNumber="1" minValue="0" maxValue="4339742254.6099997"/>
    </cacheField>
    <cacheField name="FECHA INICIO CONTRATO _x000a_(DD/MM/AAAA)" numFmtId="0">
      <sharedItems containsNonDate="0" containsDate="1" containsString="0" containsBlank="1" minDate="2018-01-01T00:00:00" maxDate="2018-12-18T00:00:00"/>
    </cacheField>
    <cacheField name="FECHA DE TERMINO _x000a_(DD/MM/AAAA)" numFmtId="0">
      <sharedItems containsDate="1" containsBlank="1" containsMixedTypes="1" minDate="2018-05-15T00:00:00" maxDate="2019-08-01T00:00:00"/>
    </cacheField>
    <cacheField name="FORMA DE PAGO" numFmtId="0">
      <sharedItems containsBlank="1"/>
    </cacheField>
    <cacheField name="PAGOS REALIZADOS" numFmtId="0">
      <sharedItems containsString="0" containsBlank="1" containsNumber="1" minValue="0" maxValue="4196064468.3800001"/>
    </cacheField>
    <cacheField name="SALDOS" numFmtId="164">
      <sharedItems containsString="0" containsBlank="1" containsNumber="1" minValue="0" maxValue="429000000"/>
    </cacheField>
    <cacheField name="ESTADO" numFmtId="0">
      <sharedItems containsBlank="1"/>
    </cacheField>
    <cacheField name="ESTADO2" numFmtId="164">
      <sharedItems containsBlank="1" count="6">
        <s v=" "/>
        <m/>
        <s v="ESTUDIOS PREVIOS DEVUELTOS"/>
        <s v="ESTUDIOS PREVIOS POR LLEGAR"/>
        <s v="ESTUDIOS PREVIOS EN REVISIÓN"/>
        <s v="ESTUDIOS PREVIOS EN PROCESO DE SELECCIÓN" u="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PT. Hamilton de Jesus Velasquez Collazos" refreshedDate="43848.38681585648" createdVersion="5" refreshedVersion="5" minRefreshableVersion="3" recordCount="121">
  <cacheSource type="worksheet">
    <worksheetSource ref="A1:BA1048576" sheet="GENERAL"/>
  </cacheSource>
  <cacheFields count="53">
    <cacheField name="No." numFmtId="0">
      <sharedItems containsString="0" containsBlank="1" containsNumber="1" containsInteger="1" minValue="1" maxValue="117"/>
    </cacheField>
    <cacheField name="SIGLA" numFmtId="0">
      <sharedItems containsBlank="1"/>
    </cacheField>
    <cacheField name="No. De Contratación de acuerdo a manual " numFmtId="0">
      <sharedItems containsString="0" containsBlank="1" containsNumber="1" containsInteger="1" minValue="4" maxValue="4"/>
    </cacheField>
    <cacheField name="REGIONAL " numFmtId="0">
      <sharedItems containsBlank="1"/>
    </cacheField>
    <cacheField name="NOMBRE DE LA UNIDAD " numFmtId="0">
      <sharedItems containsBlank="1"/>
    </cacheField>
    <cacheField name="NIT" numFmtId="0">
      <sharedItems containsBlank="1"/>
    </cacheField>
    <cacheField name="JEFE DE CONTRATOS  GRADO. NOMBRES Y APELLIDOS" numFmtId="0">
      <sharedItems containsBlank="1"/>
    </cacheField>
    <cacheField name="CELULAR" numFmtId="0">
      <sharedItems containsString="0" containsBlank="1" containsNumber="1" containsInteger="1" minValue="3203051699" maxValue="3212133179"/>
    </cacheField>
    <cacheField name="CORREO ELECTRÓNICO" numFmtId="0">
      <sharedItems containsBlank="1"/>
    </cacheField>
    <cacheField name="CORREO ELECTRÓNICO UNIDAD " numFmtId="0">
      <sharedItems containsBlank="1"/>
    </cacheField>
    <cacheField name="UNIDAD" numFmtId="0">
      <sharedItems containsBlank="1"/>
    </cacheField>
    <cacheField name="ÁREA" numFmtId="0">
      <sharedItems containsBlank="1"/>
    </cacheField>
    <cacheField name="OBJETO DEL PROCESO" numFmtId="0">
      <sharedItems containsBlank="1" longText="1"/>
    </cacheField>
    <cacheField name="GASTOS DE PERSONAL" numFmtId="0">
      <sharedItems containsString="0" containsBlank="1" containsNumber="1" containsInteger="1" minValue="0" maxValue="0"/>
    </cacheField>
    <cacheField name="REC 10" numFmtId="164">
      <sharedItems containsString="0" containsBlank="1" containsNumber="1" minValue="0" maxValue="2972552858"/>
    </cacheField>
    <cacheField name="REC 16" numFmtId="164">
      <sharedItems containsString="0" containsBlank="1" containsNumber="1" containsInteger="1" minValue="0" maxValue="87859000"/>
    </cacheField>
    <cacheField name="TOTAL RECURSO 10 Y 16" numFmtId="164">
      <sharedItems containsString="0" containsBlank="1" containsNumber="1" minValue="0" maxValue="2972552858"/>
    </cacheField>
    <cacheField name="TOTAL GASTOS GENERALES " numFmtId="164">
      <sharedItems containsString="0" containsBlank="1" containsNumber="1" minValue="0" maxValue="2972552858"/>
    </cacheField>
    <cacheField name="INVERSIÓN" numFmtId="164">
      <sharedItems containsString="0" containsBlank="1" containsNumber="1" minValue="0" maxValue="4339742254.6099997"/>
    </cacheField>
    <cacheField name="VALOR TOTAL " numFmtId="164">
      <sharedItems containsString="0" containsBlank="1" containsNumber="1" minValue="811849" maxValue="4339742254.6099997"/>
    </cacheField>
    <cacheField name="VIGENCIA FUTURA 2019" numFmtId="0">
      <sharedItems containsString="0" containsBlank="1" containsNumber="1" containsInteger="1" minValue="6300000" maxValue="429000000"/>
    </cacheField>
    <cacheField name="FECHA REAL DE ENTREGA ECO a GRUPO PRECONTRACTUAL" numFmtId="0">
      <sharedItems containsNonDate="0" containsDate="1" containsString="0" containsBlank="1" minDate="2018-01-01T00:00:00" maxDate="2018-12-01T00:00:00"/>
    </cacheField>
    <cacheField name="FECHA DE APROBACIÓN DE ECO Y ENTREGA A ETAPA PRECONTRACTUAL CON CDP" numFmtId="0">
      <sharedItems containsNonDate="0" containsDate="1" containsString="0" containsBlank="1" minDate="2018-01-01T00:00:00" maxDate="2018-12-01T00:00:00"/>
    </cacheField>
    <cacheField name="VALOR ECO APROBADO " numFmtId="164">
      <sharedItems containsString="0" containsBlank="1" containsNumber="1" minValue="811849" maxValue="4339742254.6099997"/>
    </cacheField>
    <cacheField name="COMPONENTE " numFmtId="0">
      <sharedItems containsBlank="1"/>
    </cacheField>
    <cacheField name="MODALIDAD _x000a_DE SELECCIÓN" numFmtId="0">
      <sharedItems containsBlank="1" count="8">
        <s v="VIGENCIAS FUTURAS"/>
        <s v="ADICIÓN"/>
        <s v="CONTRATACIÓN DIRECTA"/>
        <s v="MÍNIMA CUANTÍA"/>
        <s v="SELECCIÓN ABREVIADA"/>
        <s v="AMP"/>
        <s v="MENOR CUANTÍA"/>
        <m/>
      </sharedItems>
    </cacheField>
    <cacheField name="NUMERO DE PROCESO" numFmtId="0">
      <sharedItems containsBlank="1"/>
    </cacheField>
    <cacheField name="MES PRESENTACIÓN ESTUDIO PREVIO" numFmtId="0">
      <sharedItems containsBlank="1"/>
    </cacheField>
    <cacheField name="FECHA PRESENTACIÓN ESTUDIO PREVIO" numFmtId="0">
      <sharedItems containsNonDate="0" containsDate="1" containsString="0" containsBlank="1" minDate="2017-12-27T00:00:00" maxDate="2018-12-01T00:00:00"/>
    </cacheField>
    <cacheField name="FECHA APROBACIÓN ESTUDIO PREVIO" numFmtId="0">
      <sharedItems containsNonDate="0" containsDate="1" containsString="0" containsBlank="1" minDate="2018-01-01T00:00:00" maxDate="2018-12-01T00:00:00"/>
    </cacheField>
    <cacheField name="FECHA PROYECTADA CONTRATO" numFmtId="166">
      <sharedItems containsNonDate="0" containsDate="1" containsString="0" containsBlank="1" minDate="2018-01-01T00:00:00" maxDate="2018-12-08T00:00:00"/>
    </cacheField>
    <cacheField name="MES DE COMPRA PROYECTADA" numFmtId="0">
      <sharedItems containsBlank="1"/>
    </cacheField>
    <cacheField name="META" numFmtId="0">
      <sharedItems containsBlank="1"/>
    </cacheField>
    <cacheField name="AHORRO DE LA CONTRATACIÓN" numFmtId="164">
      <sharedItems containsString="0" containsBlank="1" containsNumber="1" minValue="-429000000" maxValue="2971552738"/>
    </cacheField>
    <cacheField name="CONTRATO No" numFmtId="0">
      <sharedItems containsBlank="1" containsMixedTypes="1" containsNumber="1" containsInteger="1" minValue="21057" maxValue="28414"/>
    </cacheField>
    <cacheField name="NO. CONSTANCIA SECOP" numFmtId="0">
      <sharedItems containsBlank="1" containsMixedTypes="1" containsNumber="1" containsInteger="1" minValue="42328" maxValue="62340"/>
    </cacheField>
    <cacheField name="FECHA DE SUSCRIPCIÓN CONTRATO _x000a_(DD/MM/AAAA)" numFmtId="0">
      <sharedItems containsNonDate="0" containsDate="1" containsString="0" containsBlank="1" minDate="2018-01-01T00:00:00" maxDate="2018-12-18T00:00:00"/>
    </cacheField>
    <cacheField name="OBJETO CONTRACTUAL" numFmtId="0">
      <sharedItems containsBlank="1" longText="1"/>
    </cacheField>
    <cacheField name="NIT2" numFmtId="0">
      <sharedItems containsBlank="1" containsMixedTypes="1" containsNumber="1" containsInteger="1" minValue="0" maxValue="890900943"/>
    </cacheField>
    <cacheField name="CONTRATISTA" numFmtId="0">
      <sharedItems containsBlank="1"/>
    </cacheField>
    <cacheField name="CONFIGURACIÓN JURÍDICA (UNIÓN TEMPORAL O CONSORCIO" numFmtId="0">
      <sharedItems containsBlank="1"/>
    </cacheField>
    <cacheField name="REPRESENTANTE LEGAL " numFmtId="0">
      <sharedItems containsBlank="1"/>
    </cacheField>
    <cacheField name="VIGENCIA ACTUAL " numFmtId="165">
      <sharedItems containsString="0" containsBlank="1" containsNumber="1" minValue="811849" maxValue="4339742254.6099997"/>
    </cacheField>
    <cacheField name="VIGENCIA FUTURA" numFmtId="0">
      <sharedItems containsString="0" containsBlank="1" containsNumber="1" minValue="5915371" maxValue="429000000"/>
    </cacheField>
    <cacheField name="VALOR TOTAL CONTRATADO" numFmtId="164">
      <sharedItems containsString="0" containsBlank="1" containsNumber="1" minValue="0" maxValue="4339742254.6099997"/>
    </cacheField>
    <cacheField name="GASTOS GENERALES CONTRATADO" numFmtId="0">
      <sharedItems containsString="0" containsBlank="1" containsNumber="1" minValue="811849" maxValue="2154946673"/>
    </cacheField>
    <cacheField name="INVERSIÓN CONTRATADO" numFmtId="164">
      <sharedItems containsString="0" containsBlank="1" containsNumber="1" minValue="0" maxValue="4339742254.6099997"/>
    </cacheField>
    <cacheField name="FECHA INICIO CONTRATO _x000a_(DD/MM/AAAA)" numFmtId="0">
      <sharedItems containsNonDate="0" containsDate="1" containsString="0" containsBlank="1" minDate="2018-01-01T00:00:00" maxDate="2018-12-18T00:00:00"/>
    </cacheField>
    <cacheField name="FECHA DE TERMINO _x000a_(DD/MM/AAAA)" numFmtId="0">
      <sharedItems containsDate="1" containsBlank="1" containsMixedTypes="1" minDate="2018-05-15T00:00:00" maxDate="2019-08-01T00:00:00"/>
    </cacheField>
    <cacheField name="FORMA DE PAGO" numFmtId="0">
      <sharedItems containsBlank="1"/>
    </cacheField>
    <cacheField name="PAGOS REALIZADOS" numFmtId="0">
      <sharedItems containsString="0" containsBlank="1" containsNumber="1" minValue="0" maxValue="4196064468.3800001"/>
    </cacheField>
    <cacheField name="SALDOS" numFmtId="164">
      <sharedItems containsString="0" containsBlank="1" containsNumber="1" minValue="0" maxValue="429000000"/>
    </cacheField>
    <cacheField name="ESTADO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n v="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BIR"/>
    <s v="AREAD"/>
    <s v="ARRENDAMIENTO OFICINA CASUR  2017-2018"/>
    <n v="0"/>
    <n v="4871094"/>
    <n v="0"/>
    <n v="4871094"/>
    <n v="4871094"/>
    <n v="0"/>
    <n v="4871094"/>
    <m/>
    <d v="2018-01-01T00:00:00"/>
    <d v="2018-01-01T00:00:00"/>
    <n v="4871094"/>
    <s v="INFRAESTRUCTURA "/>
    <x v="0"/>
    <s v="PN DIPOL CD 056-2017"/>
    <s v="ENERO "/>
    <d v="2018-01-01T00:00:00"/>
    <d v="2018-01-01T00:00:00"/>
    <d v="2018-01-01T00:00:00"/>
    <s v="ENERO"/>
    <s v="CUMPLIÓ"/>
    <n v="0"/>
    <s v="04-1-10039-2017"/>
    <s v="17-12-6669441"/>
    <d v="2018-01-01T00:00:00"/>
    <s v="ARRENDAMIENTO OFICINA CASUR  2017-2018"/>
    <s v="899999073-7"/>
    <s v="CAJA DE SUELDOS DE RETIRO POLICIA NACIONAL"/>
    <s v="N/A"/>
    <s v="Brigadier General (RA) JORGE ALIRIO BARON LEGUIZAMON "/>
    <n v="4871094"/>
    <m/>
    <n v="4871094"/>
    <n v="4871094"/>
    <m/>
    <d v="2018-01-01T00:00:00"/>
    <d v="2018-06-30T00:00:00"/>
    <s v="PAGOS PARCIALES"/>
    <n v="4871094"/>
    <n v="0"/>
    <s v="EJECUTADO"/>
    <x v="0"/>
  </r>
  <r>
    <n v="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BIR"/>
    <s v="AREAD"/>
    <s v="ARRENDAMIENTO OFICINA CASUR  2017-2019"/>
    <n v="0"/>
    <n v="2435547"/>
    <n v="0"/>
    <n v="2435547"/>
    <n v="2435547"/>
    <n v="0"/>
    <n v="2435547"/>
    <m/>
    <d v="2018-01-19T00:00:00"/>
    <d v="2018-01-19T00:00:00"/>
    <n v="2435547"/>
    <s v="INFRAESTRUCTURA "/>
    <x v="1"/>
    <s v="PN DIPOL CD 056-2018"/>
    <s v="ENERO "/>
    <d v="2018-01-01T00:00:00"/>
    <d v="2018-01-04T00:00:00"/>
    <d v="2018-01-19T00:00:00"/>
    <s v="ENERO"/>
    <s v="CUMPLIÓ"/>
    <n v="0"/>
    <s v="04-1-10039-01-2017"/>
    <s v="17-12-6669441"/>
    <d v="2018-01-19T00:00:00"/>
    <s v="ARRENDAMIENTO OFICINA CASUR  2017-2018"/>
    <s v="899999073-7"/>
    <s v="CAJA DE SUELDOS DE RETIRO POLICIA NACIONAL"/>
    <s v="N/A"/>
    <s v="Brigadier General (RA) JORGE ALIRIO BARON LEGUIZAMON "/>
    <n v="2435547"/>
    <m/>
    <n v="2435547"/>
    <n v="2435547"/>
    <m/>
    <d v="2018-07-01T00:00:00"/>
    <d v="2018-09-30T00:00:00"/>
    <s v="PAGOS PARCIALES"/>
    <n v="2435547"/>
    <n v="0"/>
    <s v="EJECUTADO"/>
    <x v="0"/>
  </r>
  <r>
    <n v="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BIR"/>
    <s v="AREAD"/>
    <s v="ARRENDAMIENTO OFICINA CASUR  2017-2019"/>
    <n v="0"/>
    <n v="811849"/>
    <n v="0"/>
    <n v="811849"/>
    <n v="811849"/>
    <n v="0"/>
    <n v="811849"/>
    <m/>
    <d v="2018-09-10T00:00:00"/>
    <d v="2018-09-10T00:00:00"/>
    <n v="811849"/>
    <s v="INFRAESTRUCTURA "/>
    <x v="1"/>
    <s v="PN DIPOL CD 056-2018"/>
    <s v="SEPTIEMBRE"/>
    <d v="2018-09-10T00:00:00"/>
    <d v="2018-09-10T00:00:00"/>
    <d v="2018-09-30T00:00:00"/>
    <s v="SEPTIEMBRE"/>
    <s v="CUMPLIÓ"/>
    <n v="0"/>
    <s v="04-1-10039-02-2017"/>
    <s v="17-12-6669441"/>
    <d v="2018-09-28T00:00:00"/>
    <s v="ARRENDAMIENTO OFICINA CASUR  2017-2018"/>
    <s v="899999073-7"/>
    <s v="CAJA DE SUELDOS DE RETIRO POLICIA NACIONAL"/>
    <s v="N/A"/>
    <s v="Brigadier General (RA) JORGE ALIRIO BARON LEGUIZAMON "/>
    <n v="811849"/>
    <m/>
    <n v="811849"/>
    <n v="811849"/>
    <m/>
    <d v="2018-10-01T00:00:00"/>
    <d v="2018-10-31T00:00:00"/>
    <s v="PAGOS PARCIALES"/>
    <n v="811849"/>
    <n v="0"/>
    <s v="EJECUTADO"/>
    <x v="0"/>
  </r>
  <r>
    <n v="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RECO"/>
    <s v="ARCON"/>
    <s v="CONSTRUCCIÓN, DOTACION, CABLEADO ESTRUCTURADO, EQUIPOS ACTIVOS, PLANTA ELECTRICA Y UPS DEL CENTRO ESTRATEGICO DE CREDIBILIDAD Y CONFIANZA REGIÓN 6, EN ENVIGADO (ANTIOQUIA) A PRECIOS UNITARIOS FIJOS SIN FÓRMULA DE REAJUSTE"/>
    <n v="0"/>
    <n v="0"/>
    <n v="0"/>
    <n v="0"/>
    <n v="0"/>
    <n v="4339742254.6099997"/>
    <n v="4339742254.6099997"/>
    <m/>
    <d v="2018-01-01T00:00:00"/>
    <d v="2018-01-01T00:00:00"/>
    <n v="4339742254.6099997"/>
    <s v="INFRAESTRUCTURA "/>
    <x v="0"/>
    <s v="PN DIPOL SA MC 052-2017"/>
    <s v="ENERO "/>
    <d v="2018-01-01T00:00:00"/>
    <d v="2018-01-01T00:00:00"/>
    <d v="2018-01-01T00:00:00"/>
    <s v="ENERO"/>
    <s v="CUMPLIÓ"/>
    <n v="0"/>
    <s v="04-6-10041-2017"/>
    <s v="17-11-6602694"/>
    <d v="2018-01-01T00:00:00"/>
    <s v="CONSTRUCCIÓN, DOTACION, CABLEADO ESTRUCTURADO, EQUIPOS ACTIVOS, PLANTA ELECTRICA Y UPS DEL CENTRO ESTRATEGICO DE CREDIBILIDAD Y CONFIANZA REGIÓN 6, EN ENVIGADO (ANTIOQUIA) A PRECIOS UNITARIOS FIJOS SIN FÓRMULA DE REAJUSTE"/>
    <s v="901096201-4"/>
    <s v="CONSORCIO JEKC"/>
    <s v="CONSORCIO"/>
    <s v="NYDIA ELVIRA CUELLAR DE BELTRAN"/>
    <n v="4339742254.6099997"/>
    <m/>
    <n v="4339742254.6099997"/>
    <m/>
    <n v="4339742254.6099997"/>
    <d v="2018-01-01T00:00:00"/>
    <d v="2018-09-28T00:00:00"/>
    <s v="PAGOS PARCIALES"/>
    <n v="4196064468.3800001"/>
    <n v="143677786.22999954"/>
    <s v="EN EJECUCIÓN"/>
    <x v="0"/>
  </r>
  <r>
    <n v="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RECO"/>
    <s v="ARCON"/>
    <s v="CONSTRUCCIÓN, DOTACION, CABLEADO ESTRUCTURADO, EQUIPOS ACTIVOS, PLANTA ELECTRICA Y UPS DEL CENTRO ESTRATEGICO DE CREDIBILIDAD Y CONFIANZA REGIÓN 6, EN ENVIGADO (ANTIOQUIA) A PRECIOS UNITARIOS FIJOS SIN FÓRMULA DE REAJUSTE"/>
    <n v="0"/>
    <n v="0"/>
    <n v="0"/>
    <n v="0"/>
    <n v="0"/>
    <n v="143104457.38999999"/>
    <n v="143104457.38999999"/>
    <m/>
    <d v="2018-08-18T00:00:00"/>
    <d v="2018-08-18T00:00:00"/>
    <n v="143104457.38999999"/>
    <s v="INFRAESTRUCTURA "/>
    <x v="1"/>
    <s v="PN DIPOL SA MC 052-2017"/>
    <s v="AGOSTO"/>
    <d v="2018-08-18T00:00:00"/>
    <d v="2018-08-18T00:00:00"/>
    <d v="2018-09-30T00:00:00"/>
    <s v="SEPTIEMBRE"/>
    <s v="CUMPLIÓ"/>
    <n v="0"/>
    <s v="04-6-10041-9-2017"/>
    <s v="17-11-6602694"/>
    <d v="2018-09-27T00:00:00"/>
    <s v="CONSTRUCCIÓN, DOTACION, CABLEADO ESTRUCTURADO, EQUIPOS ACTIVOS, PLANTA ELECTRICA Y UPS DEL CENTRO ESTRATEGICO DE CREDIBILIDAD Y CONFIANZA REGIÓN 6, EN ENVIGADO (ANTIOQUIA) A PRECIOS UNITARIOS FIJOS SIN FÓRMULA DE REAJUSTE"/>
    <s v="901096201-4"/>
    <s v="CONSORCIO JEKC"/>
    <s v="CONSORCIO"/>
    <s v="NYDIA ELVIRA CUELLAR DE BELTRAN"/>
    <n v="143104457.38999999"/>
    <m/>
    <n v="143104457.38999999"/>
    <m/>
    <n v="143104457.38999999"/>
    <d v="2018-10-01T00:00:00"/>
    <d v="2018-10-31T00:00:00"/>
    <s v="PAGOS PARCIALES"/>
    <n v="143104457.38999999"/>
    <n v="0"/>
    <s v="EJECUTADO"/>
    <x v="0"/>
  </r>
  <r>
    <n v="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GE"/>
    <s v="ARCON"/>
    <s v="ADQUISICION DE ALIMENTOS, MATERIAL VETERINARIO Y SOSTENIMIENTO DE SEMOVIENTES CANINOS"/>
    <n v="0"/>
    <n v="2811216"/>
    <n v="0"/>
    <n v="2811216"/>
    <n v="2811216"/>
    <n v="0"/>
    <n v="2811216"/>
    <m/>
    <d v="2018-01-01T00:00:00"/>
    <d v="2018-01-01T00:00:00"/>
    <n v="2811216"/>
    <s v="INTENDENCIA "/>
    <x v="0"/>
    <s v="PN DIPOL MIC 059-2017"/>
    <s v="ENERO "/>
    <d v="2018-01-01T00:00:00"/>
    <d v="2018-01-01T00:00:00"/>
    <d v="2018-01-01T00:00:00"/>
    <s v="ENERO"/>
    <s v="CUMPLIÓ"/>
    <n v="0"/>
    <s v="04-6-10042-2017"/>
    <s v="17-13-6728145"/>
    <d v="2018-01-01T00:00:00"/>
    <s v="ADQUISICION DE ALIMENTOS, MATERIAL VETERINARIO Y SOSTENIMIENTO DE SEMOVIENTES CANINOS"/>
    <s v="830043063-1"/>
    <s v="CONCENTRADOS EL RANCHO LTDA DROGUERÍA VETERINARIA"/>
    <s v="N/A"/>
    <s v="FERNANDO ADOLFO CARDENAS PINZÓN"/>
    <n v="2811216"/>
    <m/>
    <n v="2811216"/>
    <n v="2811216"/>
    <m/>
    <d v="2018-01-01T00:00:00"/>
    <d v="2018-07-06T00:00:00"/>
    <s v="PAGOS PARCIALES"/>
    <n v="2811216"/>
    <n v="0"/>
    <s v="EJECUTADO"/>
    <x v="0"/>
  </r>
  <r>
    <n v="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RECO"/>
    <s v="ARCON"/>
    <s v="INTERVENTORÍA TÉCNICO ADMINISTRATIVA, FINANCIERA, LEGAL Y AMBIENTAL PARA “CONSTRUCCIÓN, DOTACION, CABLEADO ESTRUCTURADO, EQUIPOS ACTIVOS, PLANTA ELECTRICA Y UPS DEL CENTRO ESTRATEGICO DE CREDIBILIDAD Y CONFIANZA REGIÓN 6, EN ENVIGADO (ANTIOQUIA) A PRECIOS UNITARIOS FIJOS SIN FÓRMULA DE REAJUSTE"/>
    <n v="0"/>
    <n v="0"/>
    <n v="0"/>
    <n v="0"/>
    <n v="0"/>
    <n v="440850000"/>
    <n v="440850000"/>
    <m/>
    <d v="2018-01-01T00:00:00"/>
    <d v="2018-01-01T00:00:00"/>
    <n v="440850000"/>
    <s v="INFRAESTRUCTURA "/>
    <x v="0"/>
    <s v="PN DIPOL CD 067-2017"/>
    <s v="ENERO "/>
    <d v="2018-01-01T00:00:00"/>
    <d v="2018-01-01T00:00:00"/>
    <d v="2018-01-01T00:00:00"/>
    <s v="ENERO"/>
    <s v="CUMPLIÓ"/>
    <n v="0"/>
    <s v="04-5-10045-2017"/>
    <s v="17-12-6774172"/>
    <d v="2018-01-01T00:00:00"/>
    <s v="INTERVENTORÍA TÉCNICO ADMINISTRATIVA, FINANCIERA, LEGAL Y AMBIENTAL PARA “CONSTRUCCIÓN, DOTACION, CABLEADO ESTRUCTURADO, EQUIPOS ACTIVOS, PLANTA ELECTRICA Y UPS DEL CENTRO ESTRATEGICO DE CREDIBILIDAD Y CONFIANZA REGIÓN 6, EN ENVIGADO (ANTIOQUIA) A PRECIOS UNITARIOS FIJOS SIN FÓRMULA DE REAJUSTE"/>
    <s v="899999230-7"/>
    <s v="UNIVERSIDAD DISTRITAL FRANCISICO JOSE DE CALDAS"/>
    <s v="N/A"/>
    <s v="WILLIAM MUÑOZ PRIETO"/>
    <n v="440850000"/>
    <m/>
    <n v="440850000"/>
    <m/>
    <n v="440850000"/>
    <d v="2018-01-01T00:00:00"/>
    <d v="2018-09-28T00:00:00"/>
    <s v="PAGOS PARCIALES"/>
    <n v="282782445"/>
    <n v="158067555"/>
    <s v="EN EJECUCIÓN"/>
    <x v="0"/>
  </r>
  <r>
    <n v="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DE VALES PARA EL SUMINISTRO DE COMBUSTIBLE VIGENCIA 2017-2018"/>
    <n v="0"/>
    <n v="168747300"/>
    <n v="0"/>
    <n v="168747300"/>
    <n v="168747300"/>
    <n v="0"/>
    <n v="168747300"/>
    <m/>
    <d v="2018-01-01T00:00:00"/>
    <d v="2018-01-01T00:00:00"/>
    <n v="168747300"/>
    <s v="MOVILIDAD"/>
    <x v="0"/>
    <s v="PN DIPOL SA 065-2017"/>
    <s v="ENERO "/>
    <d v="2018-01-01T00:00:00"/>
    <d v="2018-01-01T00:00:00"/>
    <d v="2018-01-01T00:00:00"/>
    <s v="ENERO"/>
    <s v="CUMPLIÓ"/>
    <n v="0"/>
    <s v="04-8-10054-2017"/>
    <s v="17-9-432646"/>
    <d v="2018-01-01T00:00:00"/>
    <s v="ADQUISICIÓN DE VALES PARA EL SUMINISTRO DE COMBUSTIBLE VIGENCIA 2017-2018"/>
    <s v="800219876-9 "/>
    <s v="SODEXO SERVICIOS DE BENEFICIOS E INCENTIVOS COLOMBIA S.A."/>
    <s v="N/A"/>
    <s v="JUAN ELCANA BOURGOIS"/>
    <n v="168747300"/>
    <m/>
    <n v="168747300"/>
    <n v="168747300"/>
    <m/>
    <d v="2018-01-01T00:00:00"/>
    <d v="2018-07-31T00:00:00"/>
    <s v="PAGOS PARCIALES"/>
    <n v="168747300"/>
    <n v="0"/>
    <s v="EJECUTADO"/>
    <x v="0"/>
  </r>
  <r>
    <n v="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DE VALES PARA EL SUMINISTRO DE COMBUSTIBLE VIGENCIA 2017-2018"/>
    <n v="0"/>
    <n v="49999200"/>
    <n v="0"/>
    <n v="49999200"/>
    <n v="49999200"/>
    <n v="0"/>
    <n v="49999200"/>
    <m/>
    <d v="2018-05-07T00:00:00"/>
    <d v="2018-05-08T00:00:00"/>
    <n v="49999200"/>
    <s v="MOVILIDAD"/>
    <x v="1"/>
    <s v="PN DIPOL SA 065-2017"/>
    <s v="ABRIL "/>
    <d v="2018-04-25T00:00:00"/>
    <d v="2018-04-30T00:00:00"/>
    <d v="2018-05-11T00:00:00"/>
    <s v="MAYO"/>
    <s v="CUMPLIÓ"/>
    <n v="0"/>
    <s v="04-8-10054-05-2017"/>
    <s v="17-9-432646"/>
    <d v="2018-05-11T00:00:00"/>
    <s v="ADQUISICIÓN DE VALES PARA EL SUMINISTRO DE COMBUSTIBLE VIGENCIA 2017-2018"/>
    <s v="800219876-9 "/>
    <s v="SODEXO SERVICIOS DE BENEFICIOS E INCENTIVOS COLOMBIA S.A."/>
    <s v="N/A"/>
    <s v="JUAN ELCANA BOURGOIS"/>
    <n v="49999200"/>
    <m/>
    <n v="49999200"/>
    <n v="49999200"/>
    <m/>
    <d v="2018-05-24T00:00:00"/>
    <d v="2018-09-30T00:00:00"/>
    <s v="PAGOS PARCIALES"/>
    <n v="49999200"/>
    <n v="0"/>
    <s v="EJECUTADO"/>
    <x v="0"/>
  </r>
  <r>
    <n v="1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SERVICIO INTEGRAL DE ASEO, FUMIGACION Y JARDINERIA CON SUMINISTRO DE ELEMENTOS PARA LAS INSTALACIONES DE LA DIRECCIÓN DE INTELIGENCIA POLICIAL VIGENCIA 2017-2018"/>
    <n v="0"/>
    <n v="164848905.63"/>
    <n v="0"/>
    <n v="164848905.63"/>
    <n v="164848905.63"/>
    <n v="0"/>
    <n v="164848905.63"/>
    <m/>
    <d v="2018-01-01T00:00:00"/>
    <d v="2018-01-01T00:00:00"/>
    <n v="164848905.63"/>
    <s v="INTENDENCIA "/>
    <x v="0"/>
    <s v="CCE-455-1-AMP-2016"/>
    <s v="ENERO "/>
    <d v="2018-01-01T00:00:00"/>
    <d v="2018-01-01T00:00:00"/>
    <d v="2018-01-01T00:00:00"/>
    <s v="ENERO"/>
    <s v="CUMPLIÓ"/>
    <n v="0"/>
    <n v="21057"/>
    <n v="42328"/>
    <d v="2018-01-01T00:00:00"/>
    <s v="SERVICIO INTEGRAL DE ASEO, FUMIGACION Y JARDINERIA CON SUMINISTRO DE ELEMENTOS PARA LAS INSTALACIONES DE LA DIRECCIÓN DE INTELIGENCIA POLICIAL VIGENCIA 2017-2018"/>
    <s v="860067479-2"/>
    <s v="SERVIASEO S.A."/>
    <s v="N/A"/>
    <s v="ALEX ROBERT QUIÑONES CARDENAS"/>
    <n v="164848905.63"/>
    <m/>
    <n v="164848905.63"/>
    <n v="164848905.63"/>
    <m/>
    <d v="2018-01-01T00:00:00"/>
    <d v="2018-07-31T00:00:00"/>
    <s v="PAGOS PARCIALES"/>
    <n v="164848905.63"/>
    <n v="0"/>
    <s v="EJECUTADO"/>
    <x v="0"/>
  </r>
  <r>
    <n v="1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SERVICIO INTEGRAL DE ASEO, FUMIGACION Y JARDINERIA CON SUMINISTRO DE ELEMENTOS PARA LAS INSTALACIONES DE LA DIRECCIÓN DE INTELIGENCIA POLICIAL VIGENCIA 2017-2018"/>
    <n v="0"/>
    <n v="47278277.210000001"/>
    <n v="0"/>
    <n v="47278277.210000001"/>
    <n v="47278277.210000001"/>
    <n v="0"/>
    <n v="47278277.210000001"/>
    <m/>
    <d v="2018-07-15T00:00:00"/>
    <d v="2018-07-18T00:00:00"/>
    <n v="47278277.210000001"/>
    <s v="INTENDENCIA "/>
    <x v="1"/>
    <s v="CCE-455-1-AMP-2016"/>
    <s v="JULIO"/>
    <d v="2018-07-15T00:00:00"/>
    <d v="2018-07-18T00:00:00"/>
    <d v="2018-07-30T00:00:00"/>
    <s v="JULIO"/>
    <s v="CUMPLIÓ"/>
    <n v="0"/>
    <n v="21057"/>
    <n v="42328"/>
    <d v="2018-01-01T00:00:00"/>
    <s v="SERVICIO INTEGRAL DE ASEO, FUMIGACION Y JARDINERIA CON SUMINISTRO DE ELEMENTOS PARA LAS INSTALACIONES DE LA DIRECCIÓN DE INTELIGENCIA POLICIAL VIGENCIA 2017-2018"/>
    <s v="860067479-2"/>
    <s v="SERVIASEO S.A."/>
    <s v="N/A"/>
    <s v="ALEX ROBERT QUIÑONES CARDENAS"/>
    <n v="47278277.210000001"/>
    <m/>
    <n v="47278277.210000001"/>
    <n v="47278277.210000001"/>
    <n v="0"/>
    <d v="2018-08-01T00:00:00"/>
    <d v="2018-09-30T00:00:00"/>
    <s v="PAGOS PARCIALES"/>
    <n v="47278277.210000001"/>
    <n v="0"/>
    <s v="EJECUTADO"/>
    <x v="1"/>
  </r>
  <r>
    <n v="1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SERVICIO INTEGRAL DE ASEO, FUMIGACION Y JARDINERIA CON SUMINISTRO DE ELEMENTOS PARA LAS INSTALACIONES DE LA DIRECCIÓN DE INTELIGENCIA POLICIAL VIGENCIA 2017-2018"/>
    <n v="0"/>
    <n v="6008655.9500000002"/>
    <n v="0"/>
    <n v="6008655.9500000002"/>
    <n v="6008655.9500000002"/>
    <n v="0"/>
    <n v="6008655.9500000002"/>
    <m/>
    <d v="2018-09-13T00:00:00"/>
    <d v="2018-09-13T00:00:00"/>
    <n v="6008655.9500000002"/>
    <s v="INTENDENCIA "/>
    <x v="1"/>
    <s v="CCE-455-1-AMP-2016"/>
    <s v="SEPTIEMBRE"/>
    <d v="2018-09-13T00:00:00"/>
    <d v="2018-09-13T00:00:00"/>
    <d v="2018-09-30T00:00:00"/>
    <s v="SEPTIEMBRE"/>
    <s v="CUMPLIÓ"/>
    <n v="0"/>
    <n v="21057"/>
    <n v="42328"/>
    <d v="2018-09-27T00:00:00"/>
    <s v="SERVICIO INTEGRAL DE ASEO, FUMIGACION Y JARDINERIA CON SUMINISTRO DE ELEMENTOS PARA LAS INSTALACIONES DE LA DIRECCIÓN DE INTELIGENCIA POLICIAL VIGENCIA 2017-2018"/>
    <s v="860067479-2"/>
    <s v="SERVIASEO S.A."/>
    <s v="N/A"/>
    <s v="ALEX ROBERT QUIÑONES CARDENAS"/>
    <n v="6008655.9500000002"/>
    <m/>
    <n v="6008655.9500000002"/>
    <n v="6008655.9500000002"/>
    <n v="0"/>
    <d v="2018-10-01T00:00:00"/>
    <d v="2018-10-31T00:00:00"/>
    <s v="PAGOS PARCIALES"/>
    <n v="6008655.9500000002"/>
    <n v="0"/>
    <s v="EJECUTADO"/>
    <x v="1"/>
  </r>
  <r>
    <n v="1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BIR"/>
    <s v="AREAD"/>
    <s v="MANTENIMIENTO INTEGRAL, PREVENTIVO Y CORRECTIVO PARA LAS INSTALACIONES ADSCRITAS DE LA DIRECCIÓN DE INTELIGENCIA POLICIAL A PRECIOS UNITARIOS FIJOS SIN FÓRMULA DE REAJUSTE VIGENCIA 2017 - 2018"/>
    <n v="0"/>
    <n v="551868222"/>
    <n v="0"/>
    <n v="551868222"/>
    <n v="551868222"/>
    <n v="0"/>
    <n v="551868222"/>
    <m/>
    <d v="2018-01-01T00:00:00"/>
    <d v="2018-01-01T00:00:00"/>
    <n v="551868222"/>
    <s v="INFRAESTRUCTURA "/>
    <x v="0"/>
    <s v="PN DIPOL SA MC 073-2017"/>
    <s v="ENERO "/>
    <d v="2018-01-01T00:00:00"/>
    <d v="2018-01-01T00:00:00"/>
    <d v="2018-01-01T00:00:00"/>
    <s v="ENERO"/>
    <s v="CUMPLIÓ"/>
    <n v="0"/>
    <s v="04-6-10064-2017"/>
    <s v="id.CO1.BDOS.208327"/>
    <d v="2018-01-01T00:00:00"/>
    <s v="MANTENIMIENTO INTEGRAL, PREVENTIVO Y CORRECTIVO PARA LAS INSTALACIONES ADSCRITAS DE LA DIRECCIÓN DE INTELIGENCIA POLICIAL A PRECIOS UNITARIOS FIJOS SIN FÓRMULA DE REAJUSTE VIGENCIA 2017 - 2018"/>
    <s v="900340482-1"/>
    <s v="DISEÑOS Y CONSTRUCCIONES S.A.S."/>
    <s v="N/A"/>
    <s v="DIANA PAOLA CARDENAS LEIVA"/>
    <n v="551868222"/>
    <m/>
    <n v="551868222"/>
    <n v="551868222"/>
    <m/>
    <d v="2018-01-01T00:00:00"/>
    <d v="2018-07-31T00:00:00"/>
    <s v="PAGOS PARCIALES"/>
    <n v="551868222"/>
    <n v="0"/>
    <s v="EJECUTADO"/>
    <x v="0"/>
  </r>
  <r>
    <n v="1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INTEGRAL, PREVENTIVO Y CORRECTIVO PARA LAS INSTALACIONES ADSCRITAS DE LA DIRECCIÓN DE INTELIGENCIA POLICIAL A PRECIOS UNITARIOS FIJOS SIN FÓRMULA DE REAJUSTE VIGENCIA 2017 - 2018"/>
    <n v="0"/>
    <n v="72000000"/>
    <n v="0"/>
    <n v="72000000"/>
    <n v="72000000"/>
    <n v="0"/>
    <n v="72000000"/>
    <m/>
    <d v="2018-06-15T00:00:00"/>
    <d v="2018-06-15T00:00:00"/>
    <n v="72000000"/>
    <s v="INFRAESTRUCTURA "/>
    <x v="1"/>
    <s v="PN DIPOL SA MC 073-2017"/>
    <s v="JUNIO"/>
    <d v="2018-05-25T00:00:00"/>
    <d v="2018-05-25T00:00:00"/>
    <d v="2018-06-15T00:00:00"/>
    <s v="JUNIO"/>
    <s v="CUMPLIÓ"/>
    <n v="0"/>
    <s v="04-6-10064-03-2017"/>
    <s v="id.CO1.BDOS.208327"/>
    <d v="2018-06-15T00:00:00"/>
    <s v="MANTENIMIENTO INTEGRAL, PREVENTIVO Y CORRECTIVO PARA LAS INSTALACIONES ADSCRITAS DE LA DIRECCIÓN DE INTELIGENCIA POLICIAL A PRECIOS UNITARIOS FIJOS SIN FÓRMULA DE REAJUSTE VIGENCIA 2017 - 2019"/>
    <s v="900340482-2"/>
    <s v="DISEÑOS Y CONSTRUCCIONES S.A.S."/>
    <s v="N/A"/>
    <s v="DIANA PAOLA CARDENAS LEIVA"/>
    <n v="72000000"/>
    <m/>
    <n v="72000000"/>
    <n v="72000000"/>
    <m/>
    <d v="2018-06-21T00:00:00"/>
    <d v="2018-07-31T00:00:00"/>
    <s v="PAGOS PARCIALES"/>
    <n v="72000000"/>
    <n v="0"/>
    <s v="EJECUTADO"/>
    <x v="0"/>
  </r>
  <r>
    <n v="1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INTEGRAL, PREVENTIVO Y CORRECTIVO PARA LAS INSTALACIONES ADSCRITAS DE LA DIRECCIÓN DE INTELIGENCIA POLICIAL A PRECIOS UNITARIOS FIJOS SIN FÓRMULA DE REAJUSTE VIGENCIA 2017 - 2018"/>
    <n v="0"/>
    <n v="150000000"/>
    <n v="0"/>
    <n v="150000000"/>
    <n v="150000000"/>
    <n v="0"/>
    <n v="150000000"/>
    <m/>
    <d v="2018-07-23T00:00:00"/>
    <d v="2018-07-23T00:00:00"/>
    <n v="150000000"/>
    <s v="INFRAESTRUCTURA "/>
    <x v="1"/>
    <s v="PN DIPOL SA MC 073-2017"/>
    <s v="JULIO"/>
    <d v="2018-07-17T00:00:00"/>
    <d v="2018-07-17T00:00:00"/>
    <d v="2018-07-26T00:00:00"/>
    <s v="JULIO"/>
    <s v="CUMPLIÓ"/>
    <n v="0"/>
    <s v="04-6-10064-05-2017"/>
    <s v="id.CO1.BDOS.208327"/>
    <d v="2018-07-26T00:00:00"/>
    <s v="MANTENIMIENTO INTEGRAL, PREVENTIVO Y CORRECTIVO PARA LAS INSTALACIONES ADSCRITAS DE LA DIRECCIÓN DE INTELIGENCIA POLICIAL A PRECIOS UNITARIOS FIJOS SIN FÓRMULA DE REAJUSTE VIGENCIA 2017 - 2019"/>
    <s v="900340482-2"/>
    <s v="DISEÑOS Y CONSTRUCCIONES S.A.S."/>
    <s v="N/A"/>
    <s v="DIANA PAOLA CARDENAS LEIVA"/>
    <n v="150000000"/>
    <m/>
    <n v="150000000"/>
    <n v="150000000"/>
    <m/>
    <d v="2018-07-26T00:00:00"/>
    <d v="2018-09-30T00:00:00"/>
    <s v="PAGOS PARCIALES"/>
    <n v="150000000"/>
    <n v="0"/>
    <s v="EJECUTADO"/>
    <x v="0"/>
  </r>
  <r>
    <n v="1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ERVICIO DE IMPRESIÓN Y FOTOCOPIADO BAJO LA MODALIDAD DE OUTSOURCING PARA LA DIRECCIÓN DE INTELIGENCIA POLICIAL VIGENCIA 2017-2018"/>
    <n v="0"/>
    <n v="115500000"/>
    <n v="0"/>
    <n v="115500000"/>
    <n v="115500000"/>
    <n v="0"/>
    <n v="115500000"/>
    <m/>
    <d v="2018-01-01T00:00:00"/>
    <d v="2018-01-01T00:00:00"/>
    <n v="115500000"/>
    <s v="TELEMATICA"/>
    <x v="0"/>
    <s v="PN DIPOL SA 080-2017"/>
    <s v="ENERO "/>
    <d v="2018-01-01T00:00:00"/>
    <d v="2018-01-01T00:00:00"/>
    <d v="2018-01-01T00:00:00"/>
    <s v="ENERO"/>
    <s v="CUMPLIÓ"/>
    <n v="0"/>
    <s v="04-7-10067-2017"/>
    <s v="id.CO1.BDOS.220006"/>
    <d v="2018-01-01T00:00:00"/>
    <s v="SERVICIO DE IMPRESIÓN Y FOTOCOPIADO BAJO LA MODALIDAD DE OUTSOURCING PARA LA DIRECCIÓN DE INTELIGENCIA POLICIAL VIGENCIA 2017-2018"/>
    <s v="830023178-2"/>
    <s v="GRAN IMAGEN S.A.S."/>
    <s v="N/A"/>
    <s v="DIEGO MAURICIO LOPEZ ORTIZ"/>
    <n v="115500000"/>
    <m/>
    <n v="115500000"/>
    <n v="115500000"/>
    <m/>
    <d v="2018-01-01T00:00:00"/>
    <s v="30/0/2018"/>
    <s v="PAGOS PARCIALES"/>
    <n v="115500000"/>
    <n v="0"/>
    <s v="EJECUTADO"/>
    <x v="0"/>
  </r>
  <r>
    <n v="1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ERVICIO DE IMPRESIÓN Y FOTOCOPIADO BAJO LA MODALIDAD DE OUTSOURCING PARA LA DIRECCIÓN DE INTELIGENCIA POLICIAL VIGENCIA 2017-2019"/>
    <n v="0"/>
    <n v="44095902"/>
    <n v="0"/>
    <n v="44095902"/>
    <n v="44095902"/>
    <n v="0"/>
    <n v="44095902"/>
    <m/>
    <d v="2018-06-15T00:00:00"/>
    <d v="2018-06-15T00:00:00"/>
    <n v="44095902"/>
    <s v="TELEMATICA"/>
    <x v="1"/>
    <s v="PN DIPOL SA 080-2017"/>
    <s v="JULIO"/>
    <d v="2018-06-15T00:00:00"/>
    <d v="2018-06-15T00:00:00"/>
    <d v="2018-07-30T00:00:00"/>
    <s v="JULIO"/>
    <s v="CUMPLIÓ"/>
    <n v="0"/>
    <s v="04-7-10067-01-2017"/>
    <s v="id.CO1.BDOS.220006"/>
    <d v="2018-06-15T00:00:00"/>
    <s v="SERVICIO DE IMPRESIÓN Y FOTOCOPIADO BAJO LA MODALIDAD DE OUTSOURCING PARA LA DIRECCIÓN DE INTELIGENCIA POLICIAL VIGENCIA 2017-2019"/>
    <s v="830023178-3"/>
    <s v="GRAN IMAGEN S.A.S."/>
    <s v="N/A"/>
    <s v="DIEGO MAURICIO LOPEZ ORTIZ"/>
    <n v="44095902"/>
    <m/>
    <n v="44095902"/>
    <n v="44095902"/>
    <m/>
    <d v="2018-08-01T00:00:00"/>
    <d v="2018-10-31T00:00:00"/>
    <s v="PAGOS PARCIALES"/>
    <n v="44095902"/>
    <n v="0"/>
    <s v="EJECUTADO"/>
    <x v="0"/>
  </r>
  <r>
    <n v="1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SERVICIO DE IMPRESIÓN Y FOTOCOPIADO BAJO LA MODALIDAD DE OUTSOURCING PARA LA DIRECCIÓN DE INTELIGENCIA POLICIAL VIGENCIA 2017-2019"/>
    <n v="0"/>
    <n v="17000000"/>
    <n v="0"/>
    <n v="17000000"/>
    <n v="17000000"/>
    <n v="0"/>
    <n v="17000000"/>
    <m/>
    <d v="2018-10-15T00:00:00"/>
    <d v="2018-10-15T00:00:00"/>
    <n v="17000000"/>
    <s v="TELEMATICA"/>
    <x v="1"/>
    <s v="PN DIPOL SA 080-2017"/>
    <s v="OCTUBRE"/>
    <d v="2018-10-15T00:00:00"/>
    <d v="2018-10-15T00:00:00"/>
    <d v="2018-10-30T00:00:00"/>
    <s v="OCTUBRE"/>
    <s v="CUMPLIÓ"/>
    <n v="0"/>
    <s v="04-7-10067-02-2017"/>
    <s v="id.CO1.BDOS.220006"/>
    <d v="2018-06-15T00:00:00"/>
    <s v="SERVICIO DE IMPRESIÓN Y FOTOCOPIADO BAJO LA MODALIDAD DE OUTSOURCING PARA LA DIRECCIÓN DE INTELIGENCIA POLICIAL VIGENCIA 2017-2019"/>
    <s v="830023178-3"/>
    <s v="GRAN IMAGEN S.A.S."/>
    <s v="N/A"/>
    <s v="DIEGO MAURICIO LOPEZ ORTIZ"/>
    <n v="17000000"/>
    <m/>
    <n v="17000000"/>
    <n v="17000000"/>
    <m/>
    <d v="2018-11-01T00:00:00"/>
    <d v="2018-11-30T00:00:00"/>
    <s v="PAGOS PARCIALES"/>
    <n v="17000000"/>
    <n v="0"/>
    <s v="EJECUTADO"/>
    <x v="0"/>
  </r>
  <r>
    <n v="1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46897527.770000003"/>
    <n v="0"/>
    <n v="46897527.770000003"/>
    <n v="46897527.770000003"/>
    <n v="0"/>
    <n v="46897527.770000003"/>
    <m/>
    <d v="2018-01-01T00:00:00"/>
    <d v="2018-01-01T00:00:00"/>
    <n v="46897527.770000003"/>
    <s v="TELEMATICA"/>
    <x v="0"/>
    <s v="CCE-538-1-AMP-2017"/>
    <s v="ENERO "/>
    <d v="2018-01-01T00:00:00"/>
    <d v="2018-01-01T00:00:00"/>
    <d v="2018-01-01T00:00:00"/>
    <s v="ENERO"/>
    <s v="CUMPLIÓ"/>
    <n v="0"/>
    <n v="23095"/>
    <n v="46565"/>
    <d v="2018-01-01T00:00:00"/>
    <s v="ADQUISICIÓN SUMINISTRO DE CONSUMIBLES DE IMPRESIÓN 2017-218"/>
    <s v="830073623-2"/>
    <s v="KEY MARKET SAS"/>
    <s v="N/A"/>
    <s v="JUAN DE JESUS MOSQUERA BURGOS"/>
    <n v="46897527.770000003"/>
    <m/>
    <n v="46897527.770000003"/>
    <n v="46897527.770000003"/>
    <m/>
    <d v="2018-01-01T00:00:00"/>
    <d v="2018-07-30T00:00:00"/>
    <s v="PAGOS PARCIALES"/>
    <n v="46897527.770000003"/>
    <n v="0"/>
    <s v="LIQUIDADO"/>
    <x v="0"/>
  </r>
  <r>
    <n v="2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5880751.5999999996"/>
    <n v="0"/>
    <n v="5880751.5999999996"/>
    <n v="5880751.5999999996"/>
    <n v="0"/>
    <n v="5880751.5999999996"/>
    <m/>
    <d v="2018-01-01T00:00:00"/>
    <d v="2018-01-01T00:00:00"/>
    <n v="5880751.5999999996"/>
    <s v="TELEMATICA"/>
    <x v="0"/>
    <s v="CCE-538-1-AMP-2017"/>
    <s v="ENERO "/>
    <d v="2018-01-01T00:00:00"/>
    <d v="2018-01-01T00:00:00"/>
    <d v="2018-01-01T00:00:00"/>
    <s v="ENERO"/>
    <s v="CUMPLIÓ"/>
    <n v="0"/>
    <n v="23096"/>
    <n v="46570"/>
    <d v="2018-01-01T00:00:00"/>
    <s v="ADQUISICIÓN SUMINISTRO DE CONSUMIBLES DE IMPRESIÓN 2017-218"/>
    <s v="860028580-2"/>
    <s v="DISPAPELES SAS"/>
    <s v="N/A"/>
    <s v="DIANA PATRICIA CORREDOR"/>
    <n v="5880751.5999999996"/>
    <m/>
    <n v="5880751.5999999996"/>
    <n v="5880751.5999999996"/>
    <m/>
    <d v="2018-01-01T00:00:00"/>
    <d v="2018-07-30T00:00:00"/>
    <s v="PAGOS PARCIALES"/>
    <n v="5880751.5999999996"/>
    <n v="0"/>
    <s v="LIQUIDADO"/>
    <x v="0"/>
  </r>
  <r>
    <n v="2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27949677.350000001"/>
    <n v="0"/>
    <n v="27949677.350000001"/>
    <n v="27949677.350000001"/>
    <n v="0"/>
    <n v="27949677.350000001"/>
    <m/>
    <d v="2018-01-01T00:00:00"/>
    <d v="2018-01-01T00:00:00"/>
    <n v="27949677.350000001"/>
    <s v="TELEMATICA"/>
    <x v="0"/>
    <s v="CCE-538-1-AMP-2017"/>
    <s v="ENERO "/>
    <d v="2018-01-01T00:00:00"/>
    <d v="2018-01-01T00:00:00"/>
    <d v="2018-01-01T00:00:00"/>
    <s v="ENERO"/>
    <s v="CUMPLIÓ"/>
    <n v="0"/>
    <n v="23097"/>
    <n v="46574"/>
    <d v="2018-01-01T00:00:00"/>
    <s v="ADQUISICIÓN SUMINISTRO DE CONSUMIBLES DE IMPRESIÓN 2017-218"/>
    <s v="830001338-1"/>
    <s v="SUMIMAS SAS"/>
    <s v="N/A"/>
    <s v="ALEJANDRA ROJAS"/>
    <n v="27949677.350000001"/>
    <m/>
    <n v="27949677.350000001"/>
    <n v="27949677.350000001"/>
    <m/>
    <d v="2018-01-01T00:00:00"/>
    <d v="2018-07-30T00:00:00"/>
    <s v="PAGOS PARCIALES"/>
    <n v="27949677.350000001"/>
    <n v="0"/>
    <s v="LIQUIDADO"/>
    <x v="0"/>
  </r>
  <r>
    <n v="2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7912530.7599999998"/>
    <n v="0"/>
    <n v="7912530.7599999998"/>
    <n v="7912530.7599999998"/>
    <n v="0"/>
    <n v="7912530.7599999998"/>
    <m/>
    <d v="2018-01-01T00:00:00"/>
    <d v="2018-01-01T00:00:00"/>
    <n v="7912530.7599999998"/>
    <s v="TELEMATICA"/>
    <x v="0"/>
    <s v="CCE-538-1-AMP-2017"/>
    <s v="ENERO "/>
    <d v="2018-01-01T00:00:00"/>
    <d v="2018-01-01T00:00:00"/>
    <d v="2018-01-01T00:00:00"/>
    <s v="ENERO"/>
    <s v="CUMPLIÓ"/>
    <n v="0"/>
    <n v="23098"/>
    <n v="46575"/>
    <d v="2018-01-01T00:00:00"/>
    <s v="ADQUISICIÓN SUMINISTRO DE CONSUMIBLES DE IMPRESIÓN 2017-218"/>
    <s v="860028580-2"/>
    <s v="DISPAPELES SAS"/>
    <s v="N/A"/>
    <s v="DIANA PATRICIA CORREDOR"/>
    <n v="7912530.7599999998"/>
    <m/>
    <n v="7912530.7599999998"/>
    <n v="7912530.7599999998"/>
    <m/>
    <d v="2018-01-01T00:00:00"/>
    <d v="2018-07-30T00:00:00"/>
    <s v="PAGOS PARCIALES"/>
    <n v="7912530.7599999998"/>
    <n v="0"/>
    <s v="LIQUIDADO"/>
    <x v="0"/>
  </r>
  <r>
    <n v="2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SUMINISTROS DE PAPELERIA"/>
    <n v="0"/>
    <n v="23377196.98"/>
    <n v="0"/>
    <n v="23377196.98"/>
    <n v="23377196.98"/>
    <n v="0"/>
    <n v="23377196.98"/>
    <m/>
    <d v="2018-01-01T00:00:00"/>
    <d v="2018-01-01T00:00:00"/>
    <n v="23377196.98"/>
    <s v="INTENDENCIA "/>
    <x v="0"/>
    <s v="CCE-432-1-AMP-2016"/>
    <s v="ENERO "/>
    <d v="2018-01-01T00:00:00"/>
    <d v="2018-01-01T00:00:00"/>
    <d v="2018-01-01T00:00:00"/>
    <s v="ENERO"/>
    <s v="CUMPLIÓ"/>
    <n v="0"/>
    <n v="23254"/>
    <n v="47369"/>
    <d v="2018-01-01T00:00:00"/>
    <s v="ADQUISICIÓN SUMINISTRO DE CONSUMIBLES DE IMPRESIÓN 2017-218"/>
    <s v="830113914-3"/>
    <s v="INSTITUCIONAL STAR SERVICES LTDA"/>
    <s v="N/A"/>
    <s v="LILIANA YANNETH UNIBIO CAMARGO"/>
    <n v="23377196.98"/>
    <m/>
    <n v="23377196.98"/>
    <n v="23377196.98"/>
    <m/>
    <d v="2018-01-01T00:00:00"/>
    <d v="2018-06-30T00:00:00"/>
    <s v="PAGOS PARCIALES"/>
    <n v="23377196.98"/>
    <n v="0"/>
    <s v="LIQUIDADO"/>
    <x v="0"/>
  </r>
  <r>
    <n v="2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ARPIN"/>
    <s v="MANTENIMIENTO SISTEMA STAR SAFIRE 380HD EN UNA PLATAFORMA AÉREA DE INTELIGENCIA DE LA POLICÍA NACIONAL DE COLOMBIA"/>
    <n v="0"/>
    <n v="170000000"/>
    <n v="0"/>
    <n v="170000000"/>
    <n v="170000000"/>
    <n v="0"/>
    <n v="170000000"/>
    <m/>
    <d v="2018-01-11T00:00:00"/>
    <d v="2018-01-12T00:00:00"/>
    <n v="170000000"/>
    <s v="TELEMATICA"/>
    <x v="2"/>
    <s v="PN DIPOL CD 001-2018"/>
    <s v="ENERO "/>
    <d v="2017-12-27T00:00:00"/>
    <d v="2018-01-04T00:00:00"/>
    <d v="2018-01-25T00:00:00"/>
    <s v="ENERO"/>
    <s v="CUMPLIÓ"/>
    <n v="0"/>
    <s v="04-7-10001-2018"/>
    <s v="id.CO1.BDOS.290224"/>
    <d v="2018-01-25T00:00:00"/>
    <s v="MANTENIMIENTO SISTEMA STAR SAFIRE 380HD EN UNA PLATAFORMA AÉREA DE INTELIGENCIA DE LA POLICÍA NACIONAL DE COLOMBIA"/>
    <s v="860064038-4"/>
    <s v="HELICENTRO S.A.S"/>
    <s v="N/A"/>
    <s v="SERGIO GOMEZ SERNA "/>
    <n v="170000000"/>
    <m/>
    <n v="170000000"/>
    <n v="170000000"/>
    <m/>
    <d v="2018-01-29T00:00:00"/>
    <d v="2018-12-15T00:00:00"/>
    <s v="PAGOS PARCIALES"/>
    <n v="170000000"/>
    <n v="0"/>
    <s v="EJECUTADO"/>
    <x v="0"/>
  </r>
  <r>
    <n v="2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"/>
    <s v="AOPEI"/>
    <s v="MANTENIMIENTO ACTUALIZACIÓN LICENCIAS EQUIPOS DE EXTRACCIÓN DIGITAL"/>
    <n v="0"/>
    <n v="50000000"/>
    <n v="0"/>
    <n v="50000000"/>
    <n v="50000000"/>
    <n v="0"/>
    <n v="50000000"/>
    <m/>
    <d v="2018-01-19T00:00:00"/>
    <d v="2018-01-20T00:00:00"/>
    <n v="49999040"/>
    <s v="TELEMATICA"/>
    <x v="3"/>
    <s v="PN DIPOL MIC 003-2018"/>
    <s v="ENERO "/>
    <d v="2018-01-05T00:00:00"/>
    <d v="2018-01-17T00:00:00"/>
    <d v="2018-02-07T00:00:00"/>
    <s v="FEBRERO"/>
    <s v="CUMPLIÓ"/>
    <n v="0"/>
    <s v="04-7-10002-2018"/>
    <s v="id.CO1.BDOS.325111"/>
    <d v="2018-02-07T00:00:00"/>
    <s v="MANTENIMIENTO ACTUALIZACIÓN LICENCIAS EQUIPOS DE EXTRACCIÓN DIGITAL"/>
    <s v="830140479-5"/>
    <s v="IOCOM LTDA"/>
    <s v="N/A"/>
    <s v="JULIO ALEXANDER CARDENAS VARGAS  "/>
    <n v="49999040"/>
    <m/>
    <n v="49999040"/>
    <n v="49999040"/>
    <m/>
    <d v="2018-02-14T00:00:00"/>
    <d v="2018-05-30T00:00:00"/>
    <s v="CONTRA ENTREGA "/>
    <n v="49999040"/>
    <n v="0"/>
    <s v="EJECUTADO"/>
    <x v="0"/>
  </r>
  <r>
    <n v="2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, ACTUALIZACIÓN Y MANTENIMIENTO RED DE DATOS Y PLATAFORMA TELEFONÍA IP"/>
    <n v="0"/>
    <n v="41918000"/>
    <n v="0"/>
    <n v="41918000"/>
    <n v="41918000"/>
    <n v="0"/>
    <n v="41918000"/>
    <m/>
    <d v="2018-01-25T00:00:00"/>
    <d v="2018-01-31T00:00:00"/>
    <n v="41899900"/>
    <s v="TELEMATICA"/>
    <x v="3"/>
    <s v="PN DIPOL MIC 006-2018"/>
    <s v="ENERO "/>
    <d v="2018-01-10T00:00:00"/>
    <d v="2018-01-25T00:00:00"/>
    <d v="2018-02-14T00:00:00"/>
    <s v="FEBRERO"/>
    <s v="CUMPLIÓ"/>
    <n v="100"/>
    <s v="04-7-10003-2018"/>
    <s v="id.CO1.BDOS.342910"/>
    <d v="2018-02-14T00:00:00"/>
    <s v="SOPORTE, ACTUALIZACIÓN Y MANTENIMIENTO RED DE DATOS Y PLATAFORMA TELEFONÍA IP"/>
    <s v="830031632-9"/>
    <s v="INFOMEDIA SERVICE S.A."/>
    <s v="N/A"/>
    <s v="JOSÉ GERARDO ACUÑA ROJAS"/>
    <n v="41899800"/>
    <m/>
    <n v="41899800"/>
    <n v="41899800"/>
    <m/>
    <d v="2018-02-28T00:00:00"/>
    <d v="2018-12-15T00:00:00"/>
    <s v="PAGOS PARCIALES"/>
    <n v="41899800"/>
    <n v="0"/>
    <s v="EJECUTADO"/>
    <x v="0"/>
  </r>
  <r>
    <n v="2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ARCIS"/>
    <s v="ARCIS"/>
    <s v="MANTENIMIENTO SILVICULTURA PARA EL COMPLEJO DIPOL"/>
    <n v="0"/>
    <n v="30000000"/>
    <n v="0"/>
    <n v="30000000"/>
    <n v="30000000"/>
    <n v="0"/>
    <n v="30000000"/>
    <m/>
    <d v="2018-01-28T00:00:00"/>
    <d v="2018-02-01T00:00:00"/>
    <n v="28500000"/>
    <s v="INFRAESTRUCTURA "/>
    <x v="3"/>
    <s v="PN DIPOL MIC 009-2018"/>
    <s v="ENERO "/>
    <d v="2018-01-11T00:00:00"/>
    <d v="2018-01-22T00:00:00"/>
    <d v="2018-02-15T00:00:00"/>
    <s v="FEBRERO"/>
    <s v="CUMPLIÓ"/>
    <n v="5006211"/>
    <s v="04-7-10004-2018"/>
    <s v="id.CO1.BDOS.344084"/>
    <d v="2018-02-15T00:00:00"/>
    <s v="MANTENIMIENTO SILVICULTURA PARA EL COMPLEJO DIPOL"/>
    <s v="900340270-5"/>
    <s v="SIPCO LTDA. "/>
    <s v="N/A"/>
    <s v="VIVIANA MARCELA BARBOSA CARDONA"/>
    <n v="23493789"/>
    <m/>
    <n v="23493789"/>
    <n v="23493789"/>
    <m/>
    <d v="2018-02-28T00:00:00"/>
    <d v="2018-10-20T00:00:00"/>
    <s v="PAGOS PARCIALES"/>
    <n v="23493789"/>
    <n v="0"/>
    <s v="EJECUTADO"/>
    <x v="0"/>
  </r>
  <r>
    <n v="2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DESTRUCTORAS DE PAPEL DIPOL"/>
    <n v="0"/>
    <n v="15000000"/>
    <n v="0"/>
    <n v="15000000"/>
    <n v="15000000"/>
    <n v="0"/>
    <n v="15000000"/>
    <m/>
    <d v="2018-01-31T00:00:00"/>
    <d v="2018-02-02T00:00:00"/>
    <n v="14999950"/>
    <s v="TELEMATICA"/>
    <x v="3"/>
    <s v="PN DIPOL MIC 012-2018"/>
    <s v="ENERO "/>
    <d v="2018-01-15T00:00:00"/>
    <d v="2018-01-22T00:00:00"/>
    <d v="2018-02-16T00:00:00"/>
    <s v="FEBRERO"/>
    <s v="CUMPLIÓ"/>
    <n v="5479950"/>
    <s v="04-7-10005-2018"/>
    <s v="id.CO1.BDOS.345447"/>
    <d v="2018-02-16T00:00:00"/>
    <s v="MANTENIMIENTO DESTRUCTORAS DE PAPEL DIPOL"/>
    <s v="900627060-9"/>
    <s v="ALL TECHNOLOGICAL SERVICES ATS S.A.S."/>
    <s v="N/A"/>
    <s v="YEISON JONAS GARZÓN GONZÁLEZ"/>
    <n v="9520000"/>
    <m/>
    <n v="9520000"/>
    <n v="9520000"/>
    <m/>
    <d v="2018-02-22T00:00:00"/>
    <d v="2018-12-10T00:00:00"/>
    <s v="PAGOS PARCIALES"/>
    <n v="9520000"/>
    <n v="0"/>
    <s v="EJECUTADO"/>
    <x v="0"/>
  </r>
  <r>
    <n v="2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SOPORTE ACTUALIZACION Y MANTENIMIENTO SOLUCIÓN DE PREVENCIÓN DE PÉRDIDA DE DATOS - DLP"/>
    <n v="0"/>
    <n v="65000000"/>
    <n v="0"/>
    <n v="65000000"/>
    <n v="65000000"/>
    <n v="0"/>
    <n v="65000000"/>
    <m/>
    <d v="2018-01-29T00:00:00"/>
    <d v="2018-02-01T00:00:00"/>
    <n v="54266732.520000003"/>
    <s v="TELEMATICA"/>
    <x v="3"/>
    <s v="PN DIPOL MIC 008-2018"/>
    <s v="ENERO "/>
    <d v="2018-01-16T00:00:00"/>
    <d v="2018-01-25T00:00:00"/>
    <d v="2018-02-16T00:00:00"/>
    <s v="FEBRERO"/>
    <s v="CUMPLIÓ"/>
    <n v="30144634.520000003"/>
    <s v="04-7-10006-2018"/>
    <s v="id.CO1.BDOS.344072"/>
    <d v="2018-02-16T00:00:00"/>
    <s v="SOPORTE ACTUALIZACION Y MANTENIMIENTO SOLUCIÓN DE PREVENCIÓN DE PÉRDIDA DE DATOS - DLP"/>
    <s v="900031953-1"/>
    <s v="SOFTSECURITY S.A.S. "/>
    <s v="N/A"/>
    <s v="WILLIAM GUERRERO ALDANA  "/>
    <n v="24122098"/>
    <m/>
    <n v="24122098"/>
    <n v="24122098"/>
    <m/>
    <d v="2018-03-02T00:00:00"/>
    <d v="2018-12-15T00:00:00"/>
    <s v="PAGOS PARCIALES"/>
    <n v="24122098"/>
    <n v="0"/>
    <s v="EJECUTADO"/>
    <x v="0"/>
  </r>
  <r>
    <n v="3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SEGUP"/>
    <s v="ARCON"/>
    <s v="ADQUISICION DE DETECTOR DE JUNTURAS NO LINEALES"/>
    <n v="0"/>
    <n v="80000000"/>
    <n v="0"/>
    <n v="80000000"/>
    <n v="80000000"/>
    <n v="0"/>
    <n v="80000000"/>
    <m/>
    <d v="2018-01-28T00:00:00"/>
    <d v="2018-02-02T00:00:00"/>
    <n v="69950000"/>
    <s v="INTENDENCIA "/>
    <x v="3"/>
    <s v="PN DIPOL MIC 010-2018"/>
    <s v="ENERO "/>
    <d v="2018-01-15T00:00:00"/>
    <d v="2018-01-23T00:00:00"/>
    <d v="2018-02-19T00:00:00"/>
    <s v="FEBRERO"/>
    <s v="CUMPLIÓ"/>
    <n v="13450000"/>
    <s v="04-2-10007-2018"/>
    <s v="id.CO1.BDOS.345454"/>
    <d v="2018-02-16T00:00:00"/>
    <s v="ADQUISICION DE DETECTOR DE JUNTURAS NO LINEALES"/>
    <s v="830031049-4"/>
    <s v="RG COMERCIAL S.A. "/>
    <s v="N/A"/>
    <s v="MAURICIO RESTREPO GOMEZ "/>
    <n v="56500000"/>
    <m/>
    <n v="56500000"/>
    <n v="56500000"/>
    <m/>
    <d v="2018-02-28T00:00:00"/>
    <d v="2018-06-30T00:00:00"/>
    <s v="CONTRA ENTREGA "/>
    <n v="56500000"/>
    <n v="0"/>
    <s v="EJECUTADO"/>
    <x v="0"/>
  </r>
  <r>
    <n v="3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SUBIN"/>
    <s v="GUTAH"/>
    <s v="MANTENIMIENTO PREVENTIVO Y CORRECTIVO DEL GIMNASIO DE LA DIRECCIÓN DE INTELIGENCIA POLICIAL"/>
    <n v="0"/>
    <n v="25000000"/>
    <n v="0"/>
    <n v="25000000"/>
    <n v="25000000"/>
    <n v="0"/>
    <n v="25000000"/>
    <m/>
    <d v="2018-01-28T00:00:00"/>
    <d v="2018-01-31T00:00:00"/>
    <n v="24982900"/>
    <s v="INFRAESTRUCTURA "/>
    <x v="3"/>
    <s v="PN DIPOL MIC 005-2018"/>
    <s v="ENERO "/>
    <d v="2018-01-12T00:00:00"/>
    <d v="2018-01-26T00:00:00"/>
    <d v="2018-02-21T00:00:00"/>
    <s v="FEBRERO"/>
    <s v="CUMPLIÓ"/>
    <n v="7982900"/>
    <s v="04-7-10008-2018"/>
    <s v="id.CO1.BDOS.342905"/>
    <d v="2018-02-19T00:00:00"/>
    <s v="MANTENIMIENTO PREVENTIVO Y CORRECTIVO DEL GIMNASIO DE LA DIRECCIÓN DE INTELIGENCIA POLICIAL"/>
    <s v="900846370-6"/>
    <s v="CONTROL SERVICES ENGINEERING S.A.S."/>
    <s v="N/A"/>
    <s v="ADOLFO MANJARRES PIÑACUE "/>
    <n v="17000000"/>
    <m/>
    <n v="17000000"/>
    <n v="17000000"/>
    <m/>
    <d v="2018-03-01T00:00:00"/>
    <d v="2018-12-15T00:00:00"/>
    <s v="PAGOS PARCIALES"/>
    <n v="17000000"/>
    <n v="0"/>
    <s v="EJECUTADO"/>
    <x v="0"/>
  </r>
  <r>
    <n v="3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ADQUISICIÓN LICENCIAS SSL"/>
    <n v="0"/>
    <n v="16000000"/>
    <n v="0"/>
    <n v="16000000"/>
    <n v="16000000"/>
    <n v="0"/>
    <n v="16000000"/>
    <m/>
    <d v="2018-01-25T00:00:00"/>
    <d v="2018-01-31T00:00:00"/>
    <n v="15808800"/>
    <s v="TELEMATICA"/>
    <x v="3"/>
    <s v="PN DIPOL MIC 004-2018"/>
    <s v="ENERO "/>
    <d v="2018-01-10T00:00:00"/>
    <d v="2018-01-23T00:00:00"/>
    <d v="2018-03-05T00:00:00"/>
    <s v="MARZO"/>
    <s v="CUMPLIÓ"/>
    <n v="4128800"/>
    <s v="04-2-10009-2018"/>
    <s v="id.CO1.BDOS.340675"/>
    <d v="2018-02-21T00:00:00"/>
    <s v="ADQUISICIÓN LICENCIAS SSL"/>
    <s v="830084433-7"/>
    <s v="SOCIEDAD CAMERAL DE CERTIFICACIÓN DIGITAL CERTICAMARA S.A."/>
    <s v="N/A"/>
    <s v="HECTOR JOSÉ GARCÍA SANTIAGO"/>
    <n v="11680000"/>
    <m/>
    <n v="11680000"/>
    <n v="11680000"/>
    <m/>
    <d v="2018-03-06T00:00:00"/>
    <d v="2018-12-15T00:00:00"/>
    <s v="CONTRA ENTREGA "/>
    <n v="11680000"/>
    <n v="0"/>
    <s v="EJECUTADO"/>
    <x v="0"/>
  </r>
  <r>
    <n v="3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, ACTUALIZACIÓN Y MANTENIMIENTO WEB - GATEWAY"/>
    <n v="0"/>
    <n v="46350000"/>
    <n v="0"/>
    <n v="46350000"/>
    <n v="46350000"/>
    <n v="0"/>
    <n v="46350000"/>
    <m/>
    <d v="2018-02-05T00:00:00"/>
    <d v="2018-02-09T00:00:00"/>
    <n v="33261719.75"/>
    <s v="TELEMATICA"/>
    <x v="3"/>
    <s v="PN DIPOL MIC 017-2018"/>
    <s v="ENERO "/>
    <d v="2018-01-20T00:00:00"/>
    <d v="2018-01-31T00:00:00"/>
    <d v="2018-03-09T00:00:00"/>
    <s v="MARZO"/>
    <s v="CUMPLIÓ"/>
    <n v="11261719.75"/>
    <s v="04-7-10010-2018"/>
    <s v="id.CO1.BDOS.351077"/>
    <d v="2018-02-23T00:00:00"/>
    <s v="SOPORTE, ACTUALIZACIÓN Y MANTENIMIENTO WEB - GATEWAY"/>
    <s v="830065957-3 "/>
    <s v="ONA SYSTEMS S.A.S. "/>
    <s v="N/A"/>
    <s v="JOSE JOAQUIN ROZO HERRERA"/>
    <n v="22000000"/>
    <m/>
    <n v="22000000"/>
    <n v="22000000"/>
    <m/>
    <d v="2018-03-20T00:00:00"/>
    <d v="2018-12-15T00:00:00"/>
    <s v="PAGOS PARCIALES"/>
    <n v="22000000"/>
    <n v="0"/>
    <s v="EJECUTADO"/>
    <x v="0"/>
  </r>
  <r>
    <n v="3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"/>
    <s v="AOPEI"/>
    <s v="MANTENIMIENTO SOFTWARE DE RECOLECCIÓN DE INFORMACIÓN CENTRO TECNOLÓGICO AVANZADO"/>
    <n v="0"/>
    <n v="150000000"/>
    <n v="0"/>
    <n v="150000000"/>
    <n v="150000000"/>
    <n v="0"/>
    <n v="150000000"/>
    <m/>
    <d v="2018-01-20T00:00:00"/>
    <d v="2018-01-24T00:00:00"/>
    <n v="149850000"/>
    <s v="TELEMATICA"/>
    <x v="4"/>
    <s v="PN DIPOL SA 002-2018"/>
    <s v="ENERO "/>
    <d v="2018-01-08T00:00:00"/>
    <d v="2018-01-17T00:00:00"/>
    <d v="2018-03-14T00:00:00"/>
    <s v="MARZO"/>
    <s v="CUMPLIÓ"/>
    <n v="0"/>
    <s v="04-7-10011-2018"/>
    <s v="id.CO1.BDOS.324958"/>
    <d v="2018-03-05T00:00:00"/>
    <s v="MANTENIMIENTO SOFTWARE DE RECOLECCIÓN DE INFORMACIÓN CENTRO TECNOLÓGICO AVANZADO"/>
    <s v="900276080-9"/>
    <s v="MASTER RECOVERY LAB LTDA."/>
    <s v="N/A"/>
    <s v="CARLOS ARTURO CAMARGO LURAN"/>
    <n v="149850000"/>
    <m/>
    <n v="149850000"/>
    <n v="149850000"/>
    <m/>
    <d v="2018-03-08T00:00:00"/>
    <d v="2018-05-30T00:00:00"/>
    <s v="CONTRA ENTREGA "/>
    <n v="149850000"/>
    <n v="0"/>
    <s v="EJECUTADO"/>
    <x v="0"/>
  </r>
  <r>
    <n v="3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PREVENTIVO Y CORRECTIVO SERVIDORES DE DATOS, LIBRERÍA, SAN Y SISTEMA OPERATIVO DATACENTER PRINCIPAL DIPOL Y SERVIDORES ESCUELA DE POLIGRAFÍA"/>
    <n v="0"/>
    <n v="470022985"/>
    <n v="0"/>
    <n v="470022985"/>
    <n v="470022985"/>
    <n v="0"/>
    <n v="470022985"/>
    <m/>
    <d v="2018-01-26T00:00:00"/>
    <d v="2018-02-01T00:00:00"/>
    <n v="464000000"/>
    <s v="TELEMATICA"/>
    <x v="4"/>
    <s v="PN DIPOL SA 007-2018"/>
    <s v="ENERO "/>
    <d v="2018-01-10T00:00:00"/>
    <d v="2018-01-26T00:00:00"/>
    <d v="2018-03-23T00:00:00"/>
    <s v="MARZO"/>
    <s v="CUMPLIÓ"/>
    <n v="0"/>
    <s v="04-7-10012-2018"/>
    <s v="id.CO1.BDOS.344505"/>
    <d v="2018-03-09T00:00:00"/>
    <s v="MANTENIMIENTO PREVENTIVO Y CORRECTIVO SERVIDORES DE DATOS, LIBRERÍA, SAN Y SISTEMA OPERATIVO DATACENTER PRINCIPAL DIPOL Y SERVIDORES ESCUELA DE POLIGRAFÍA"/>
    <s v="830010431-5"/>
    <s v="NEGOCIOS GENERALES DE SISTEMAS S A NEGSA"/>
    <s v="N/A"/>
    <s v="JORGE HUMBERTO VARGAS FLOREZ"/>
    <n v="464000000"/>
    <m/>
    <n v="464000000"/>
    <n v="464000000"/>
    <m/>
    <d v="2018-03-15T00:00:00"/>
    <d v="2018-12-15T00:00:00"/>
    <s v="PAGOS PARCIALES"/>
    <n v="464000000"/>
    <n v="0"/>
    <s v="EJECUTADO"/>
    <x v="0"/>
  </r>
  <r>
    <n v="3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ASIT"/>
    <s v="ATASI"/>
    <s v="MANTENIMIENTO DE PANTALLAS INDUSTRIALES – SALA SITUACIONAL   "/>
    <n v="0"/>
    <n v="34227015"/>
    <n v="0"/>
    <n v="34227015"/>
    <n v="34227015"/>
    <n v="0"/>
    <n v="34227015"/>
    <m/>
    <d v="2018-02-02T00:00:00"/>
    <d v="2018-02-06T00:00:00"/>
    <n v="34227015"/>
    <s v="INTENDENCIA "/>
    <x v="3"/>
    <s v="PN DIPOL MIC 016-2018"/>
    <s v="ENERO "/>
    <d v="2018-01-18T00:00:00"/>
    <d v="2018-01-29T00:00:00"/>
    <d v="2018-03-28T00:00:00"/>
    <s v="MARZO"/>
    <s v="CUMPLIÓ"/>
    <n v="5227015"/>
    <s v="04-7-10013-2018"/>
    <s v="id.CO1.BDOS.348459"/>
    <d v="2018-03-09T00:00:00"/>
    <s v="MANTENIMIENTO DE PANTALLAS INDUSTRIALES – SALA SITUACIONAL   "/>
    <s v="830145023-3 "/>
    <s v="GESCOM LTDA.   "/>
    <s v="N/A"/>
    <s v="JUAN MANUEL ARENAS PEREZ"/>
    <n v="29000000"/>
    <m/>
    <n v="29000000"/>
    <n v="29000000"/>
    <m/>
    <d v="2018-03-26T00:00:00"/>
    <d v="2018-12-10T00:00:00"/>
    <s v="PAGOS PARCIALES"/>
    <n v="29000000"/>
    <n v="0"/>
    <s v="EJECUTADO"/>
    <x v="0"/>
  </r>
  <r>
    <n v="3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 ACTUALIZACIÓN Y MANTENIMIENTO PLATAFORMA FIREWALL Y SOPORTE, ACTUALIZACIÓN MANTENIMIENTO IPS"/>
    <n v="0"/>
    <n v="210100000"/>
    <n v="0"/>
    <n v="210100000"/>
    <n v="210100000"/>
    <n v="0"/>
    <n v="210100000"/>
    <m/>
    <d v="2018-01-31T00:00:00"/>
    <d v="2018-02-05T00:00:00"/>
    <n v="209999092"/>
    <s v="TELEMATICA"/>
    <x v="4"/>
    <s v="PN DIPOL SA 014-2018"/>
    <s v="ENERO "/>
    <d v="2018-01-15T00:00:00"/>
    <d v="2018-01-26T00:00:00"/>
    <d v="2018-04-16T00:00:00"/>
    <s v="MARZO"/>
    <s v="CUMPLIÓ"/>
    <n v="1092"/>
    <s v="04-7-10014-2018"/>
    <s v="id.CO1.BDOS.347299"/>
    <d v="2018-03-14T00:00:00"/>
    <s v="SOPORTE ACTUALIZACIÓN Y MANTENIMIENTO PLATAFORMA FIREWALL Y SOPORTE, ACTUALIZACIÓN MANTENIMIENTO IPS"/>
    <s v="891501783-1"/>
    <s v="GAMMA INGENIEROS S.A.S."/>
    <s v="N/A"/>
    <s v="GABRIEL DE JESUS MAZO MAYORQUIN"/>
    <n v="209998000"/>
    <m/>
    <n v="209998000"/>
    <n v="209998000"/>
    <m/>
    <d v="2018-03-27T00:00:00"/>
    <d v="2018-12-15T00:00:00"/>
    <s v="PAGOS PARCIALES"/>
    <n v="209998000"/>
    <n v="0"/>
    <s v="EJECUTADO"/>
    <x v="0"/>
  </r>
  <r>
    <n v="3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SOPORTE ACTUALIZACION Y MANTENIMIENTO MOBILEIRON"/>
    <n v="0"/>
    <n v="99500000"/>
    <n v="0"/>
    <n v="99500000"/>
    <n v="99500000"/>
    <n v="0"/>
    <n v="99500000"/>
    <m/>
    <d v="2018-02-01T00:00:00"/>
    <d v="2018-02-07T00:00:00"/>
    <n v="83300000"/>
    <s v="TELEMATICA"/>
    <x v="4"/>
    <s v="PN DIPOL SA 011-2018"/>
    <s v="ENERO "/>
    <d v="2018-01-12T00:00:00"/>
    <d v="2018-01-25T00:00:00"/>
    <d v="2018-05-04T00:00:00"/>
    <s v="MARZO"/>
    <s v="CUMPLIÓ"/>
    <n v="13499800"/>
    <s v="04-7-10015-2018"/>
    <s v="id.CO1.BDOS.349240"/>
    <d v="2018-03-15T00:00:00"/>
    <s v="SOPORTE ACTUALIZACION Y MANTENIMIENTO MOBILEIRON"/>
    <s v="900260048-2"/>
    <s v="ITSEC S.A.S."/>
    <s v="N/A"/>
    <s v="DIANA MARCELA AVENDAÑO TEJEDOR"/>
    <n v="69800200"/>
    <m/>
    <n v="69800200"/>
    <n v="69800200"/>
    <m/>
    <d v="2018-03-26T00:00:00"/>
    <d v="2018-12-15T00:00:00"/>
    <s v="PAGOS PARCIALES"/>
    <n v="69800200"/>
    <n v="0"/>
    <s v="EJECUTADO"/>
    <x v="0"/>
  </r>
  <r>
    <n v="3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SISTEMA DE SEGURIDAD – DIPOL GUARDIA, LOS DOS EDIFICIOS Y PROGRAMA DE POLIGRAFIA"/>
    <n v="0"/>
    <n v="80000000"/>
    <n v="0"/>
    <n v="80000000"/>
    <n v="80000000"/>
    <n v="0"/>
    <n v="80000000"/>
    <m/>
    <d v="2018-02-01T00:00:00"/>
    <d v="2018-02-05T00:00:00"/>
    <n v="80000000"/>
    <s v="INFRAESTRUCTURA "/>
    <x v="4"/>
    <s v="PN DIPOL SA 015-2018"/>
    <s v="ENERO "/>
    <d v="2018-01-15T00:00:00"/>
    <d v="2018-01-26T00:00:00"/>
    <d v="2018-05-04T00:00:00"/>
    <s v="MARZO"/>
    <s v="CUMPLIÓ"/>
    <n v="1000"/>
    <s v="04-7-10016-2018"/>
    <s v="id.CO1.BDOS.347382"/>
    <d v="2018-03-23T00:00:00"/>
    <s v="MANTENIMIENTO SISTEMA DE SEGURIDAD – DIPOL GUARDIA, LOS DOS EDIFICIOS Y PROGRAMA DE POLIGRAFIA"/>
    <s v="900118932-2"/>
    <s v="SECURITY TECH CONTROL S.A.S. "/>
    <s v="N/A"/>
    <s v="WILLIAM ALFONSO SANCHEZ PAEZ"/>
    <n v="79999000"/>
    <m/>
    <n v="79999000"/>
    <n v="79999000"/>
    <m/>
    <d v="2018-03-26T00:00:00"/>
    <d v="2018-12-10T00:00:00"/>
    <s v="PAGOS PARCIALES"/>
    <n v="79999000"/>
    <n v="0"/>
    <s v="EJECUTADO"/>
    <x v="0"/>
  </r>
  <r>
    <n v="4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TA"/>
    <s v="ATASI"/>
    <s v="MANTENIMIENTO PREVENTIVO Y CORRECTIVO DE VIDRIOS INTELIGENTES"/>
    <n v="0"/>
    <n v="5950000"/>
    <n v="0"/>
    <n v="5950000"/>
    <n v="5950000"/>
    <n v="0"/>
    <n v="5950000"/>
    <m/>
    <d v="2018-02-26T00:00:00"/>
    <d v="2018-03-01T00:00:00"/>
    <n v="5950000"/>
    <s v="TELEMATICA"/>
    <x v="3"/>
    <s v="PN DIPOL MIC 029-2018"/>
    <s v="ENERO "/>
    <d v="2018-01-20T00:00:00"/>
    <d v="2018-01-29T00:00:00"/>
    <d v="2018-06-01T00:00:00"/>
    <s v="MARZO"/>
    <s v="CUMPLIÓ"/>
    <n v="1000000"/>
    <s v="04-7-10017-2018"/>
    <s v="id.CO1.BDOS.365644"/>
    <d v="2018-03-20T00:00:00"/>
    <s v="MANTENIMIENTO PREVENTIVO Y CORRECTIVO DE VIDRIOS INTELIGENTES"/>
    <s v="830145023-3"/>
    <s v="GESCOM LTDA."/>
    <s v="N/A"/>
    <s v="JUAN MANUEL ARENAS PEREZ"/>
    <n v="4950000"/>
    <m/>
    <n v="4950000"/>
    <n v="4950000"/>
    <m/>
    <d v="2018-04-02T00:00:00"/>
    <d v="2018-12-10T00:00:00"/>
    <s v="PAGOS PARCIALES"/>
    <n v="4950000"/>
    <n v="0"/>
    <s v="EJECUTADO"/>
    <x v="0"/>
  </r>
  <r>
    <n v="4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PROGRAMA ADMINISTRACIÓN SERVIDORES Y GESTIÓN DE DOMINIO"/>
    <n v="0"/>
    <n v="100000000"/>
    <n v="0"/>
    <n v="100000000"/>
    <n v="100000000"/>
    <n v="0"/>
    <n v="100000000"/>
    <m/>
    <d v="2018-02-11T00:00:00"/>
    <d v="2018-02-16T00:00:00"/>
    <n v="100000000"/>
    <s v="TELEMATICA"/>
    <x v="4"/>
    <s v="PN DIPOL SA 020-2018"/>
    <s v="ENERO "/>
    <d v="2018-01-15T00:00:00"/>
    <d v="2018-01-29T00:00:00"/>
    <d v="2018-06-06T00:00:00"/>
    <s v="ABRIL"/>
    <s v="CUMPLIÓ"/>
    <n v="100"/>
    <s v="04-2-10018-2018"/>
    <s v="id.CO1.BDOS.355216"/>
    <d v="2018-03-28T00:00:00"/>
    <s v="ADQUISICIÓN PROGRAMA ADMINISTRACIÓN SERVIDORES Y GESTIÓN DE DOMINIO"/>
    <s v="900261209-6"/>
    <s v="SUMINISTROS OBRAS Y SISTEMAS S.A.S."/>
    <s v="N/A"/>
    <s v="ALEXANDRA RAMÍREZ GÓMEZ"/>
    <n v="99999900"/>
    <m/>
    <n v="99999900"/>
    <n v="99999900"/>
    <m/>
    <d v="2018-04-05T00:00:00"/>
    <d v="2018-05-15T00:00:00"/>
    <s v="CONTRA ENTREGA "/>
    <n v="99999900"/>
    <n v="0"/>
    <s v="EJECUTADO"/>
    <x v="0"/>
  </r>
  <r>
    <n v="4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ARPIN"/>
    <s v="ADQUISICIÓN REPUESTOS (CONECTORES, CABLE UTP, LED´S, DIODOS, RESISITENCIAS, FLUXS  y ACCESORIOS) PARA LA DIRECCIÓN DE INTELIGENCIA POLICIAL"/>
    <n v="0"/>
    <n v="67276650"/>
    <n v="0"/>
    <n v="67276650"/>
    <n v="67276650"/>
    <n v="0"/>
    <n v="67276650"/>
    <m/>
    <d v="2018-02-18T00:00:00"/>
    <d v="2018-02-21T00:00:00"/>
    <n v="67276650"/>
    <s v="INTENDENCIA "/>
    <x v="3"/>
    <s v="PN DIPOL MIC 026-2018"/>
    <s v="FEBRERO"/>
    <d v="2018-02-01T00:00:00"/>
    <d v="2018-02-15T00:00:00"/>
    <d v="2018-06-15T00:00:00"/>
    <s v="MARZO"/>
    <s v="CUMPLIÓ"/>
    <n v="7846250"/>
    <s v="04-2-10019-2018"/>
    <s v="id.CO1.BDOS.358506"/>
    <d v="2018-03-28T00:00:00"/>
    <s v="ADQUISICIÓN REPUESTOS (CONECTORES, CABLE UTP, LED´S, DIODOS, RESISITENCIAS, FLUXS  y ACCESORIOS) PARA LA DIRECCIÓN DE INTELIGENCIA POLICIAL"/>
    <s v="900194987-0 "/>
    <s v="VIRCATECHZ S.A.S."/>
    <s v="N/A"/>
    <s v="VIVIAN PAOLA JIMÉNEZ REINA"/>
    <n v="59430400"/>
    <m/>
    <n v="59430400"/>
    <n v="59430400"/>
    <m/>
    <d v="2018-04-11T00:00:00"/>
    <d v="2018-05-30T00:00:00"/>
    <s v="CONTRA ENTREGA "/>
    <n v="59430400"/>
    <n v="0"/>
    <s v="EJECUTADO"/>
    <x v="0"/>
  </r>
  <r>
    <n v="4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ON  DE PANEL DE CONTROL PARA EL SISTEMA DE CONTROL DE INCENDIOS DEL EDIFICIO SV. MATOREL RODRIGUEZ"/>
    <n v="0"/>
    <n v="90000000"/>
    <n v="0"/>
    <n v="90000000"/>
    <n v="90000000"/>
    <n v="0"/>
    <n v="90000000"/>
    <m/>
    <d v="2018-03-12T00:00:00"/>
    <d v="2018-03-16T00:00:00"/>
    <n v="74072060"/>
    <s v="TELEMATICA"/>
    <x v="3"/>
    <s v="PN DIPOL MIC 032-2018"/>
    <s v="FEBRERO"/>
    <d v="2018-02-20T00:00:00"/>
    <d v="2018-03-01T00:00:00"/>
    <d v="2018-07-16T00:00:00"/>
    <s v="ABRIL"/>
    <s v="CUMPLIÓ"/>
    <n v="10548060"/>
    <s v="04-2-10020-2018"/>
    <s v="id.CO1.BDOS.376053"/>
    <d v="2018-04-04T00:00:00"/>
    <s v="ADQUISICION  DE PANEL DE CONTROL PARA EL SISTEMA DE CONTROL DE INCENDIOS DEL EDIFICIO SV. MATOREL RODRIGUEZ    "/>
    <s v="900118932-2"/>
    <s v="SECURITY TECH CONTROL S.A.S. "/>
    <s v="N/A"/>
    <s v="WILLIAM ALFONSO SANCHEZ PAEZ"/>
    <n v="63524000"/>
    <m/>
    <n v="63524000"/>
    <n v="63524000"/>
    <m/>
    <d v="2018-04-18T00:00:00"/>
    <d v="2018-07-16T00:00:00"/>
    <s v="CONTRA ENTREGA "/>
    <n v="63524000"/>
    <n v="0"/>
    <s v="EJECUTADO"/>
    <x v="0"/>
  </r>
  <r>
    <n v="4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ALMACENAMIENTO PARA CONTINGENCIA Y ADQUISICIÓN DE SERVIDOR INTRANET-EUROPOL PARA LA DIRECCIÓN DE INTELIGENCIA POLICIAL"/>
    <n v="0"/>
    <n v="135000000"/>
    <n v="0"/>
    <n v="135000000"/>
    <n v="135000000"/>
    <n v="0"/>
    <n v="135000000"/>
    <m/>
    <d v="2018-02-26T00:00:00"/>
    <d v="2018-03-02T00:00:00"/>
    <n v="131329375"/>
    <s v="TELEMATICA"/>
    <x v="4"/>
    <s v="PN DIPOL SA 030-2018"/>
    <s v="FEBRERO"/>
    <d v="2018-02-10T00:00:00"/>
    <d v="2018-02-22T00:00:00"/>
    <d v="2018-07-16T00:00:00"/>
    <s v="ABRIL"/>
    <s v="CUMPLIÓ"/>
    <n v="8375"/>
    <s v="04-2-10021-2018"/>
    <s v="id.CO1.BDOS.366322"/>
    <d v="2018-04-16T00:00:00"/>
    <s v="ADQUISICIÓN ALMACENAMIENTO PARA CONTINGENCIA Y ADQUISICIÓN DE SERVIDOR INTRANET-EUROPOL PARA LA DIRECCIÓN DE INTELIGENCIA POLICIAL"/>
    <s v="830113886-5"/>
    <s v="ACONPIEXPRESS S.A.S."/>
    <s v="N/A"/>
    <s v="OMAR RIVERA PINILLA "/>
    <n v="131321000"/>
    <m/>
    <n v="131321000"/>
    <n v="131321000"/>
    <m/>
    <d v="2018-04-23T00:00:00"/>
    <d v="2018-09-21T00:00:00"/>
    <s v="CONTRA ENTREGA "/>
    <n v="131321000"/>
    <n v="0"/>
    <s v="EJECUTADO"/>
    <x v="0"/>
  </r>
  <r>
    <n v="4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CONTROL DE ACCESO A LA RED, ADQUISICIÓN  CONTROLADORA INALÁMBRICA Y ADQUISICION ACCESS POINT      "/>
    <n v="0"/>
    <n v="520000000"/>
    <n v="0"/>
    <n v="520000000"/>
    <n v="520000000"/>
    <n v="0"/>
    <n v="520000000"/>
    <m/>
    <d v="2018-02-28T00:00:00"/>
    <d v="2018-03-05T00:00:00"/>
    <n v="519999980"/>
    <s v="TELEMATICA"/>
    <x v="4"/>
    <s v="PN DIPOL SA 031-2018"/>
    <s v="FEBRERO"/>
    <d v="2018-02-05T00:00:00"/>
    <d v="2018-02-22T00:00:00"/>
    <d v="2018-04-16T00:00:00"/>
    <s v="ABRIL"/>
    <s v="CUMPLIÓ"/>
    <n v="1130"/>
    <s v="04-2-10022-2018"/>
    <s v="id.CO1.BDOS.367803"/>
    <d v="2018-04-16T00:00:00"/>
    <s v="ADQUISICIÓN CONTROL DE ACCESO A LA RED, ADQUISICIÓN  CONTROLADORA INALÁMBRICA Y ADQUISICION ACCESS POINT      "/>
    <s v="900254691-4"/>
    <s v="OPENLINK SISTEMAS DE REDES DE DATOS S.A.S."/>
    <s v="N/A"/>
    <s v="PEDRO ANTONIO GUTIERREZ SANZ "/>
    <n v="519998850"/>
    <m/>
    <n v="519998850"/>
    <n v="519998850"/>
    <m/>
    <d v="2018-04-19T00:00:00"/>
    <d v="2018-10-15T00:00:00"/>
    <s v="CONTRA ENTREGA "/>
    <n v="519998850"/>
    <n v="0"/>
    <s v="EJECUTADO"/>
    <x v="0"/>
  </r>
  <r>
    <n v="4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DESARROLLO, MEJORAS Y AJUSTES A INTRANET"/>
    <n v="0"/>
    <n v="25000000"/>
    <n v="0"/>
    <n v="25000000"/>
    <n v="25000000"/>
    <n v="0"/>
    <n v="25000000"/>
    <m/>
    <d v="2018-03-31T00:00:00"/>
    <d v="2018-04-03T00:00:00"/>
    <n v="25000000"/>
    <s v="TELEMATICA"/>
    <x v="3"/>
    <s v="PN DIPOL MIC 041-2018"/>
    <s v="FEBRERO"/>
    <d v="2018-02-08T00:00:00"/>
    <d v="2018-02-19T00:00:00"/>
    <d v="2018-04-18T00:00:00"/>
    <s v="MARZO"/>
    <s v="CUMPLIÓ"/>
    <n v="4000000"/>
    <s v="04-7-10023-2018"/>
    <s v="id.CO1.BDOS.389970"/>
    <d v="2018-04-18T00:00:00"/>
    <s v="DESARROLLO, MEJORAS Y AJUSTES A INTRANET"/>
    <s v="80017282-6 "/>
    <s v="WILSON ANDRES NARANJO ROMERO"/>
    <s v="N/A"/>
    <s v="WILSON ANDRES NARANJO ROMERO"/>
    <n v="21000000"/>
    <m/>
    <n v="21000000"/>
    <n v="21000000"/>
    <m/>
    <d v="2018-04-30T00:00:00"/>
    <d v="2018-12-10T00:00:00"/>
    <s v="PAGOS PARCIALES"/>
    <n v="21000000"/>
    <n v="0"/>
    <s v="EJECUTADO"/>
    <x v="0"/>
  </r>
  <r>
    <n v="4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WITCH EDIFICIO SV. MATOREL PARA LA DIRECCIÓN DE INTELIGENCIA POLICIAL"/>
    <n v="0"/>
    <n v="120000000"/>
    <n v="0"/>
    <n v="120000000"/>
    <n v="120000000"/>
    <n v="0"/>
    <n v="120000000"/>
    <m/>
    <d v="2018-03-05T00:00:00"/>
    <d v="2018-03-16T00:00:00"/>
    <n v="120000000"/>
    <s v="TELEMATICA"/>
    <x v="4"/>
    <s v="PN DIPOL SA 033-2018"/>
    <s v="FEBRERO"/>
    <d v="2018-02-15T00:00:00"/>
    <d v="2018-03-01T00:00:00"/>
    <d v="2018-04-30T00:00:00"/>
    <s v="ABRIL"/>
    <s v="CUMPLIÓ"/>
    <n v="4"/>
    <s v="04-2-10024-2018"/>
    <s v="id.CO1.BDOS.377401"/>
    <d v="2018-04-30T00:00:00"/>
    <s v="ADQUISICIÓN SWITCH EDIFICIO SV. MATOREL PARA LA DIRECCIÓN DE INTELIGENCIA POLICIAL"/>
    <s v="900254691-4"/>
    <s v="OPENLINK SISTEMAS DE REDES DE DATOS S.A.S."/>
    <s v="N/A"/>
    <s v="PEDRO ANTONIO GUTIERREZ SANZ"/>
    <n v="119999996"/>
    <m/>
    <n v="119999996"/>
    <n v="119999996"/>
    <m/>
    <d v="2018-05-09T00:00:00"/>
    <d v="2018-07-30T00:00:00"/>
    <s v="CONTRA ENTREGA "/>
    <n v="119999996"/>
    <n v="0"/>
    <s v="EJECUTADO"/>
    <x v="0"/>
  </r>
  <r>
    <n v="4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TELEM"/>
    <s v="ADQUISICIÓN UPS 3 KVA Y 1 KVA PARA LA DIRECCIÓN DE INTELIGENCIA POLICIAL"/>
    <n v="0"/>
    <n v="46000000"/>
    <n v="0"/>
    <n v="46000000"/>
    <n v="46000000"/>
    <n v="0"/>
    <n v="46000000"/>
    <m/>
    <d v="2018-02-14T00:00:00"/>
    <d v="2018-02-19T00:00:00"/>
    <n v="46000000"/>
    <s v="INTENDENCIA "/>
    <x v="3"/>
    <s v="PN DIPOL MIC 025-2018"/>
    <s v="ENERO "/>
    <d v="2018-01-30T00:00:00"/>
    <d v="2018-02-11T00:00:00"/>
    <d v="2018-05-04T00:00:00"/>
    <s v="MARZO"/>
    <s v="CUMPLIÓ"/>
    <n v="383000"/>
    <s v="04-2-10025-2018"/>
    <s v="id.CO1.BDOS.357069"/>
    <d v="2018-05-04T00:00:00"/>
    <s v="ADQUISICIÓN UPS 3 KVA Y 1 KVA PARA LA DIRECCIÓN DE INTELIGENCIA POLICIAL"/>
    <s v="900194987-0 "/>
    <s v="VIRCATECHZ S.A.S."/>
    <s v="N/A"/>
    <s v="VIVIAN PAOLA JIMÉNEZ REINA"/>
    <n v="45617000"/>
    <m/>
    <n v="45617000"/>
    <n v="45617000"/>
    <m/>
    <d v="2018-05-10T00:00:00"/>
    <d v="2018-06-30T00:00:00"/>
    <s v="CONTRA ENTREGA "/>
    <n v="45617000"/>
    <n v="0"/>
    <s v="EJECUTADO"/>
    <x v="0"/>
  </r>
  <r>
    <n v="4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MANTENIMIENTO PREVENTIVO Y CORRECTIVO SISTEMAS AUDIOVISUALES DIPOL Y ESCUELA DE POLIGRAFIA"/>
    <n v="0"/>
    <n v="10000000"/>
    <n v="0"/>
    <n v="10000000"/>
    <n v="10000000"/>
    <n v="0"/>
    <n v="10000000"/>
    <m/>
    <d v="2018-03-31T00:00:00"/>
    <d v="2018-04-03T00:00:00"/>
    <n v="9758000"/>
    <s v="INFRAESTRUCTURA "/>
    <x v="3"/>
    <s v="PN DIPOL MIC 039-2018"/>
    <s v="ENERO "/>
    <d v="2018-01-20T00:00:00"/>
    <d v="2018-01-29T00:00:00"/>
    <d v="2018-05-04T00:00:00"/>
    <s v="MARZO"/>
    <s v="CUMPLIÓ"/>
    <n v="1760000"/>
    <s v="04-7-10026-2018"/>
    <s v="id.CO1.BDOS.387901"/>
    <d v="2018-05-04T00:00:00"/>
    <s v="MANTENIMIENTO PREVENTIVO Y CORRECTIVO SISTEMAS AUDIOVISUALES DIPOL Y ESCUELA DE POLIGRAFIA"/>
    <s v="1067722154-9"/>
    <s v="FONTACEL"/>
    <s v="N/A"/>
    <s v="CARLOS ANDRES FONTALVO SALAS"/>
    <n v="7998000"/>
    <m/>
    <n v="7998000"/>
    <n v="7998000"/>
    <m/>
    <d v="2018-05-10T00:00:00"/>
    <d v="2018-12-15T00:00:00"/>
    <s v="PAGOS PARCIALES"/>
    <n v="7998000"/>
    <n v="0"/>
    <s v="EJECUTADO"/>
    <x v="0"/>
  </r>
  <r>
    <n v="5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CERTIFICADOR DE CABLEADO ESTRUCTURADO"/>
    <n v="0"/>
    <n v="30900000"/>
    <n v="0"/>
    <n v="30900000"/>
    <n v="30900000"/>
    <n v="0"/>
    <n v="30900000"/>
    <m/>
    <d v="2018-04-10T00:00:00"/>
    <d v="2018-04-18T00:00:00"/>
    <n v="30648450"/>
    <s v="TELEMATICA"/>
    <x v="3"/>
    <s v="PN DIPOL MIC 045-2018"/>
    <s v="FEBRERO"/>
    <d v="2018-02-26T00:00:00"/>
    <d v="2018-03-06T00:00:00"/>
    <d v="2018-06-01T00:00:00"/>
    <s v="ABRIL"/>
    <s v="CUMPLIÓ"/>
    <n v="2361330"/>
    <s v="04-2-10027-2018"/>
    <s v="id.CO1.BDOS.401515"/>
    <d v="2018-05-04T00:00:00"/>
    <s v="ADQUISICIÓN CERTIFICADOR DE CABLEADO ESTRUCTURADO"/>
    <s v="860090404-7"/>
    <s v="SEI SISTEMAS E INSTRUMENTACIÓN S.A."/>
    <s v="N/A"/>
    <s v="JOSÉ ALEJANDRO RAFAEL VARGAS HERRAN"/>
    <n v="28287120"/>
    <m/>
    <n v="28287120"/>
    <n v="28278120"/>
    <m/>
    <d v="2018-05-10T00:00:00"/>
    <d v="2018-06-30T00:00:00"/>
    <s v="CONTRA ENTREGA "/>
    <n v="28287120"/>
    <n v="0"/>
    <s v="EJECUTADO"/>
    <x v="0"/>
  </r>
  <r>
    <n v="5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RECO"/>
    <s v="ARCON"/>
    <s v="ADQUISICIÓN DE EQUIPOS DE CÓMPUTO PARA LA DIRECCIÓN DE INTELIGENCIA POLICIAL "/>
    <n v="0"/>
    <n v="172000000"/>
    <n v="0"/>
    <n v="172000000"/>
    <n v="172000000"/>
    <n v="0"/>
    <n v="172000000"/>
    <m/>
    <d v="2018-04-09T00:00:00"/>
    <d v="2018-04-12T00:00:00"/>
    <n v="172000000"/>
    <s v="TELEMATICA"/>
    <x v="5"/>
    <s v="CCE-569-1-AMP-2017"/>
    <s v="MARZO"/>
    <d v="2018-03-15T00:00:00"/>
    <d v="2018-04-01T00:00:00"/>
    <d v="2018-06-06T00:00:00"/>
    <s v="ABRIL"/>
    <s v="CUMPLIÓ"/>
    <n v="53235897.040000007"/>
    <n v="28281"/>
    <n v="55585"/>
    <d v="2018-05-08T00:00:00"/>
    <s v="ADQUISICIÓN DE EQUIPOS DE CÓMPUTO PARA LA DIRECCIÓN DE INTELIGENCIA POLICIAL"/>
    <s v="901704128-9"/>
    <s v="UT CCE TECNOLOGICO"/>
    <s v="UNIÓN TEMPÓRAL "/>
    <s v="RODOLFO ANTONIO ALBARRACIN MEDINA "/>
    <n v="118764102.95999999"/>
    <m/>
    <n v="118764102.95999999"/>
    <n v="118764102.95999999"/>
    <m/>
    <d v="2018-05-09T00:00:00"/>
    <d v="2018-06-30T00:00:00"/>
    <s v="CONTRA ENTREGA "/>
    <n v="118764102.95999999"/>
    <n v="0"/>
    <s v="EJECUTADO"/>
    <x v="0"/>
  </r>
  <r>
    <n v="5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SEGURO OBLIGATORIO QUE AMPARA DAÑOS CORPORALES QUE SE CAUSAN A LAS PERSONAS EN ACCIDENTES DE TRÁNSITO-SOAT PARA LOS VEHICULOS Y MOTOCICLETAS DE LA DIRECCIÓN DE INTELIGENCIA POLICIAL"/>
    <n v="0"/>
    <n v="204038378"/>
    <n v="0"/>
    <n v="204038378"/>
    <n v="204038378"/>
    <n v="0"/>
    <n v="204038378"/>
    <m/>
    <d v="2018-04-26T00:00:00"/>
    <d v="2018-04-30T00:00:00"/>
    <n v="204038378"/>
    <s v="MOVILIDAD"/>
    <x v="5"/>
    <s v="CCE-292-1- AMP"/>
    <s v="ABRIL "/>
    <d v="2018-04-16T00:00:00"/>
    <d v="2018-04-20T00:00:00"/>
    <d v="2018-06-15T00:00:00"/>
    <s v="MARZO"/>
    <s v="CUMPLIÓ"/>
    <n v="62431848"/>
    <n v="28414"/>
    <n v="56151"/>
    <d v="2018-05-11T00:00:00"/>
    <s v="ADQUISICIÓN SEGURO OBLIGATORIO QUE AMPARA DAÑOS CORPORALES QUE SE CAUSAN A LAS PERSONAS EN ACCIDENTES DE TRÁNSITO-SOAT PARA LOS VEHICULOS Y MOTOCICLETAS DE LA DIRECCIÓN DE INTELIGENCIA POLICIAL"/>
    <s v="860002400-2"/>
    <s v="LA PREVISORA S.A."/>
    <s v="N/A"/>
    <s v="JACINTO ALIRIO SALAMANCA BONILLA"/>
    <n v="141606530"/>
    <m/>
    <n v="141606530"/>
    <n v="141606530"/>
    <m/>
    <d v="2018-05-15T00:00:00"/>
    <d v="2018-12-27T00:00:00"/>
    <s v="PAGOS PARCIALES"/>
    <n v="141606530"/>
    <n v="0"/>
    <s v="EJECUTADO"/>
    <x v="0"/>
  </r>
  <r>
    <n v="5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SEGURO OBLIGATORIO QUE AMPARA DAÑOS CORPORALES QUE SE CAUSAN A LAS PERSONAS EN ACCIDENTES DE TRÁNSITO-SOAT PARA LOS VEHICULOS Y MOTOCICLETAS DE LA DIRECCIÓN DE INTELIGENCIA POLICIAL"/>
    <n v="0"/>
    <n v="62426522"/>
    <n v="0"/>
    <n v="62426522"/>
    <n v="62426522"/>
    <n v="0"/>
    <n v="62426522"/>
    <m/>
    <d v="2018-07-20T00:00:00"/>
    <d v="2018-07-22T00:00:00"/>
    <n v="62426522"/>
    <s v="MOVILIDAD"/>
    <x v="1"/>
    <s v="CCE-292-1- AMP"/>
    <s v="JULIO"/>
    <d v="2018-07-20T00:00:00"/>
    <d v="2018-07-22T00:00:00"/>
    <d v="2018-07-16T00:00:00"/>
    <s v="JULIO"/>
    <s v="CUMPLIÓ"/>
    <n v="0"/>
    <n v="28414"/>
    <n v="56151"/>
    <d v="2018-05-11T00:00:00"/>
    <s v="ADQUISICIÓN SEGURO OBLIGATORIO QUE AMPARA DAÑOS CORPORALES QUE SE CAUSAN A LAS PERSONAS EN ACCIDENTES DE TRÁNSITO-SOAT PARA LOS VEHICULOS Y MOTOCICLETAS DE LA DIRECCIÓN DE INTELIGENCIA POLICIAL"/>
    <s v="860002400-2"/>
    <s v="LA PREVISORA S.A."/>
    <s v="N/A"/>
    <s v="JACINTO ALIRIO SALAMANCA BONILLA"/>
    <n v="62426522"/>
    <m/>
    <n v="62426522"/>
    <n v="62426522"/>
    <m/>
    <d v="2018-07-27T00:00:00"/>
    <d v="2018-12-27T00:00:00"/>
    <s v="PAGOS PARCIALES"/>
    <n v="62426522"/>
    <n v="0"/>
    <s v="EJECUTADO"/>
    <x v="1"/>
  </r>
  <r>
    <n v="5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IMPLEMENTACIÓN Y CONFIGURACIÓN LICENCIAS LOTUS PARA LA DIRECCIÓN DE INTELIGENCIA POLICIAL"/>
    <n v="0"/>
    <n v="130000000"/>
    <n v="0"/>
    <n v="130000000"/>
    <n v="130000000"/>
    <n v="0"/>
    <n v="130000000"/>
    <m/>
    <d v="2018-03-28T00:00:00"/>
    <d v="2018-04-02T00:00:00"/>
    <n v="130000000"/>
    <s v="TELEMATICA"/>
    <x v="4"/>
    <s v="PN DIPOL SA 038-2018"/>
    <s v="FEBRERO"/>
    <d v="2018-02-15T00:00:00"/>
    <d v="2018-02-27T00:00:00"/>
    <d v="2018-07-16T00:00:00"/>
    <s v="ABRIL"/>
    <s v="CUMPLIÓ"/>
    <n v="9999.0999999940395"/>
    <s v="04-2-10028-2018"/>
    <s v="id.CO1.BDOS.387602"/>
    <d v="2018-05-16T00:00:00"/>
    <s v="ADQUISICIÓN IMPLEMENTACIÓN Y CONFIGURACIÓN LICENCIAS LOTUS PARA LA DIRECCIÓN DE INTELIGENCIA POLICIAL"/>
    <s v="900057661-9"/>
    <s v="DELTA IT SOLUTIONS S.A."/>
    <s v="N/A"/>
    <s v="JAIRO ALFONSO RODRÍGUEZ CRUZ  "/>
    <n v="129990000.90000001"/>
    <m/>
    <n v="129990000.90000001"/>
    <n v="129990000.90000001"/>
    <m/>
    <d v="2018-05-22T00:00:00"/>
    <d v="2018-07-01T00:00:00"/>
    <s v="CONTRA ENTREGA "/>
    <n v="129990000.90000001"/>
    <n v="0"/>
    <s v="EJECUTADO"/>
    <x v="0"/>
  </r>
  <r>
    <n v="5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CTUALIZACIÓN DE VERSIÓN DE CISCO UNITED DE LA PLATAFORMA TELEFONÍA IP DE LA DIRECCIÓN DE INTELIGENCIA POLICIAL"/>
    <n v="0"/>
    <n v="164921265"/>
    <n v="0"/>
    <n v="164921265"/>
    <n v="164921265"/>
    <n v="0"/>
    <n v="164921265"/>
    <m/>
    <d v="2018-04-10T00:00:00"/>
    <d v="2018-04-16T00:00:00"/>
    <n v="164849510"/>
    <s v="TELEMATICA"/>
    <x v="4"/>
    <s v="PN DIPOL SA 044-2018"/>
    <s v="MARZO"/>
    <d v="2018-03-20T00:00:00"/>
    <d v="2018-04-02T00:00:00"/>
    <d v="2018-05-30T00:00:00"/>
    <s v="MAYO"/>
    <s v="CUMPLIÓ"/>
    <n v="38849510"/>
    <s v="04-7-10029-2018"/>
    <s v="id.CO1.BDOS.397106"/>
    <d v="2018-05-28T00:00:00"/>
    <s v="ACTUALIZACIÓN DE VERSIÓN DE CISCO UNITED DE LA PLATAFORMA TELEFONÍA IP DE LA DIRECCIÓN DE INTELIGENCIA POLICIAL"/>
    <s v="830100010-4"/>
    <s v="BOYRA S.A."/>
    <s v="N/A"/>
    <s v="LUIS JOSÉ IGNACIO QUINTERO CUSGUEN  "/>
    <n v="126000000"/>
    <m/>
    <n v="126000000"/>
    <n v="126000000"/>
    <m/>
    <d v="2018-06-06T00:00:00"/>
    <d v="2018-09-30T00:00:00"/>
    <s v="CONTRA ENTREGA "/>
    <n v="126000000"/>
    <n v="0"/>
    <s v="EJECUTADO"/>
    <x v="1"/>
  </r>
  <r>
    <n v="5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 "/>
    <s v="AOPEI"/>
    <s v="ANÁLISIS FÍSICO QUÍMICO DE LOS VERTIMIENTOS"/>
    <n v="0"/>
    <n v="3800000"/>
    <n v="0"/>
    <n v="3800000"/>
    <n v="3800000"/>
    <n v="0"/>
    <n v="3800000"/>
    <m/>
    <d v="2018-05-04T00:00:00"/>
    <d v="2018-05-07T00:00:00"/>
    <n v="3800000"/>
    <s v="INFRAESTRUCTURA"/>
    <x v="3"/>
    <s v="PN DIPOL MIC 050-2018"/>
    <s v="FEBRERO"/>
    <d v="2018-02-25T00:00:00"/>
    <d v="2018-03-07T00:00:00"/>
    <d v="2018-06-01T00:00:00"/>
    <s v="ABRIL"/>
    <s v="CUMPLIÓ"/>
    <n v="1662640"/>
    <s v="04-7-10030-2018"/>
    <s v="id.CO1.BDOS.414745"/>
    <d v="2018-06-01T00:00:00"/>
    <s v="ANÁLISIS FÍSICO QUÍMICO DE LOS VERTIMIENTOS"/>
    <s v="900340765-9 "/>
    <s v="GONZALO MEDINA OSPINA"/>
    <s v="N/A"/>
    <s v="GONZALO MEDINA OSPINA"/>
    <n v="2137360"/>
    <m/>
    <n v="2137360"/>
    <n v="2137360"/>
    <m/>
    <d v="2018-06-06T00:00:00"/>
    <d v="2018-12-15T00:00:00"/>
    <s v="PAGOS PARCIALES"/>
    <n v="2137360"/>
    <n v="0"/>
    <s v="EJECUTADO"/>
    <x v="0"/>
  </r>
  <r>
    <n v="5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"/>
    <s v="AOPEI"/>
    <s v="MANTENIMIENTO LABORATORIO DESARROLLO TECNOLOGICO"/>
    <n v="0"/>
    <n v="40000000"/>
    <n v="0"/>
    <n v="40000000"/>
    <n v="40000000"/>
    <n v="0"/>
    <n v="40000000"/>
    <m/>
    <d v="2018-05-15T00:00:00"/>
    <d v="2018-05-21T00:00:00"/>
    <n v="36139700"/>
    <s v="TELEMATICA"/>
    <x v="3"/>
    <s v="PN DIPOL MIC 051-2018"/>
    <s v="FEBRERO"/>
    <d v="2018-02-26T00:00:00"/>
    <d v="2018-03-05T00:00:00"/>
    <d v="2018-06-06T00:00:00"/>
    <s v="MARZO"/>
    <s v="CUMPLIÓ"/>
    <n v="4993700"/>
    <s v="04-7-10031-2018"/>
    <s v="id.CO1.BDOS.424220"/>
    <d v="2018-06-06T00:00:00"/>
    <s v="MANTENIMIENTO LABORATORIO DESARROLLO TECNOLOGICO"/>
    <s v="900161840-5"/>
    <s v="IDEA INGENIERIA S.A.S."/>
    <s v="N/A"/>
    <s v="SERGIO ENRIQUE VELÁSQUEZ MARTÍNEZ"/>
    <n v="31146000"/>
    <m/>
    <n v="31146000"/>
    <n v="31146000"/>
    <m/>
    <d v="2018-06-21T00:00:00"/>
    <d v="2018-07-30T00:00:00"/>
    <s v="CONTRA ENTREGA "/>
    <n v="31146000"/>
    <n v="0"/>
    <s v="EJECUTADO"/>
    <x v="0"/>
  </r>
  <r>
    <n v="5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MANTENIMIENTO PREVENTIVO Y CORRECTIVO DE BRILLADORAS, LAVADORAS Y PERSIANA ELECTRICA DE LA DIRECCION DE INTELIGENCIA POLICIAL"/>
    <n v="0"/>
    <n v="6300000"/>
    <n v="0"/>
    <n v="6300000"/>
    <n v="6300000"/>
    <n v="0"/>
    <n v="6300000"/>
    <m/>
    <d v="2018-05-15T00:00:00"/>
    <d v="2018-05-18T00:00:00"/>
    <n v="6300000"/>
    <s v="INFRAESTRUCTURA"/>
    <x v="3"/>
    <s v="PN DIPOL MIC 052-2018"/>
    <s v="ENERO "/>
    <d v="2018-01-20T00:00:00"/>
    <d v="2018-01-31T00:00:00"/>
    <d v="2018-06-15T00:00:00"/>
    <s v="MARZO"/>
    <s v="CUMPLIÓ"/>
    <n v="821739"/>
    <s v="04-7-10032-2018"/>
    <s v="id.CO1.BDOS.424036"/>
    <d v="2018-06-06T00:00:00"/>
    <s v="MANTENIMIENTO PREVENTIVO Y CORRECTIVO DE BRILLADORAS, LAVADORAS Y PERSIANA ELECTRICA DE LA DIRECCION DE INTELIGENCIA POLICIAL"/>
    <s v="901148476-7"/>
    <s v="COMERCIALIZADORA, SERVICIOS Y MANTENIMIENTO “DICXON ALEXANDER PATIÑO MORENO” S.A.S."/>
    <s v="N/A"/>
    <s v="DICXON ALEXANDER PATIÑO MORENO"/>
    <n v="5478261"/>
    <m/>
    <n v="5478261"/>
    <n v="5478261"/>
    <m/>
    <d v="2018-06-12T00:00:00"/>
    <d v="2018-10-31T00:00:00"/>
    <s v="PAGOS PARCIALES"/>
    <n v="5478261"/>
    <n v="0"/>
    <s v="EJECUTADO"/>
    <x v="1"/>
  </r>
  <r>
    <n v="5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ASIT"/>
    <s v="ATASI"/>
    <s v="ADQUISICIÓN DE MONITORES DE EQUIPOS DE COMPUTO PARA LA DIRECCION DE INTELIGENCIA POLICIAL"/>
    <n v="0"/>
    <n v="188996600"/>
    <n v="0"/>
    <n v="188996600"/>
    <n v="188996600"/>
    <n v="0"/>
    <n v="188996600"/>
    <m/>
    <d v="2018-04-20T00:00:00"/>
    <d v="2018-04-26T00:00:00"/>
    <n v="149999990"/>
    <s v="TELEMATICA"/>
    <x v="4"/>
    <s v="PN DIPOL SA 047-2018"/>
    <s v="MARZO"/>
    <d v="2018-03-20T00:00:00"/>
    <d v="2018-04-11T00:00:00"/>
    <d v="2018-07-16T00:00:00"/>
    <s v="ABRIL"/>
    <s v="CUMPLIÓ"/>
    <n v="67977595"/>
    <s v="04-2-10033-2018"/>
    <s v="id.CO1.BDOS.406634"/>
    <d v="2018-06-15T00:00:00"/>
    <s v="ADQUISICIÓN DE MONITORES DE EQUIPOS DE COMPUTO PARA LA DIRECCION DE INTELIGENCIA POLICIAL"/>
    <s v="830110570-1 "/>
    <s v="NEX COMPUTER S.A.S."/>
    <s v="N/A"/>
    <s v="URIEL ROMAN CAMARGO"/>
    <n v="82022395"/>
    <m/>
    <n v="82022395"/>
    <n v="82022395"/>
    <m/>
    <d v="2018-06-27T00:00:00"/>
    <d v="2018-08-31T00:00:00"/>
    <s v="CONTRA ENTREGA "/>
    <n v="82022395"/>
    <n v="0"/>
    <s v="EJECUTADO"/>
    <x v="0"/>
  </r>
  <r>
    <n v="6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ON SANBOXING Y FIREWALL APLICACIÓN WEB PARA LA DIRECCION DE INTELIGENCIA POLICIAL"/>
    <n v="0"/>
    <n v="320000000"/>
    <n v="0"/>
    <n v="320000000"/>
    <n v="320000000"/>
    <n v="0"/>
    <n v="320000000"/>
    <m/>
    <d v="2018-04-27T00:00:00"/>
    <d v="2018-05-03T00:00:00"/>
    <n v="320000000"/>
    <s v="TELEMATICA"/>
    <x v="4"/>
    <s v="PN DIPOL SA 049-2018"/>
    <s v="MARZO"/>
    <d v="2018-03-15T00:00:00"/>
    <d v="2018-04-19T00:00:00"/>
    <d v="2018-07-16T00:00:00"/>
    <s v="MAYO"/>
    <s v="CUMPLIÓ"/>
    <n v="17900000"/>
    <s v="04-2-10034-2018"/>
    <s v="id.CO1.BDOS.411731"/>
    <d v="2018-06-15T00:00:00"/>
    <s v="ADQUISICION SANBOXING Y FIREWALL APLICACIÓN WEB PARA LA DIRECCION DE INTELIGENCIA POLICIAL"/>
    <s v="900254691-4"/>
    <s v="OPENLINK SISTEMAS DE REDES DE DATOS S.A.S."/>
    <s v="N/A"/>
    <s v="PEDRO ANTONIO GUTIERREZ SANZ"/>
    <n v="302100000"/>
    <m/>
    <n v="302100000"/>
    <n v="302100000"/>
    <m/>
    <d v="2018-06-22T00:00:00"/>
    <d v="2018-10-30T00:00:00"/>
    <s v="CONTRA ENTREGA "/>
    <n v="302100000"/>
    <n v="0"/>
    <s v="EJECUTADO"/>
    <x v="0"/>
  </r>
  <r>
    <n v="6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, ACTUALIZACION Y MANTENIMIENTO DE LA BASE DE DATOS SITEMA SI3"/>
    <n v="0"/>
    <n v="52000000"/>
    <n v="0"/>
    <n v="52000000"/>
    <n v="52000000"/>
    <n v="0"/>
    <n v="52000000"/>
    <m/>
    <d v="2018-05-28T00:00:00"/>
    <d v="2018-06-01T00:00:00"/>
    <n v="48431810"/>
    <s v="TELEMATICA"/>
    <x v="3"/>
    <s v="PN DIPOL MIC 056-2018"/>
    <s v="MAYO"/>
    <d v="2018-05-10T00:00:00"/>
    <d v="2018-05-24T00:00:00"/>
    <d v="2018-07-03T00:00:00"/>
    <s v="JULIO"/>
    <s v="CUMPLIÓ"/>
    <n v="8050271"/>
    <s v="04-7-10035-2018"/>
    <s v="id.CO1.BDOS.432847"/>
    <d v="2018-06-27T00:00:00"/>
    <s v="SOPORTE, ACTUALIZACIÓN Y MANTENIMIENTO DE LA BASE DE DATOS SISTEMA SI3"/>
    <s v="900440779-0"/>
    <s v="SOLUCIONES INTEGRADAS DE TECNOLOGIA S.A.S"/>
    <s v="N/A"/>
    <s v="JUAN CARLOS VALENCIA ORTIZ"/>
    <n v="40381539"/>
    <m/>
    <n v="40381539"/>
    <n v="40381539"/>
    <m/>
    <d v="2018-07-09T00:00:00"/>
    <d v="2018-12-10T00:00:00"/>
    <s v="PAGOS PARCIALES"/>
    <n v="40381539"/>
    <n v="0"/>
    <s v="EJECUTADO"/>
    <x v="0"/>
  </r>
  <r>
    <n v="6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SOPORTE, ACTUALIZACION Y MANTENIMIENTO DE LA BASE DE DATOS SITEMA SI3"/>
    <n v="0"/>
    <n v="20000000"/>
    <n v="0"/>
    <n v="20000000"/>
    <n v="20000000"/>
    <n v="0"/>
    <n v="20000000"/>
    <m/>
    <d v="2018-09-23T00:00:00"/>
    <d v="2018-09-23T00:00:00"/>
    <n v="20000000"/>
    <s v="TELEMATICA"/>
    <x v="1"/>
    <s v="PN DIPOL MIC 056-2018"/>
    <s v="SEPTIEMBRE"/>
    <d v="2018-09-23T00:00:00"/>
    <d v="2018-09-23T00:00:00"/>
    <d v="2018-09-28T00:00:00"/>
    <s v="SEPTIEMBRE"/>
    <s v="CUMPLIÓ"/>
    <n v="0"/>
    <s v="04-7-10035-1-2018"/>
    <s v="id.CO1.BDOS.432847"/>
    <d v="2018-09-28T00:00:00"/>
    <s v="SOPORTE, ACTUALIZACIÓN Y MANTENIMIENTO DE LA BASE DE DATOS SISTEMA SI3"/>
    <s v="900440779-0"/>
    <s v="SOLUCIONES INTEGRADAS DE TECNOLOGIA S.A.S"/>
    <s v="N/A"/>
    <s v="JUAN CARLOS VALENCIA ORTIZ"/>
    <n v="20000000"/>
    <m/>
    <n v="20000000"/>
    <n v="20000000"/>
    <m/>
    <d v="2018-10-01T00:00:00"/>
    <d v="2018-12-10T00:00:00"/>
    <s v="PAGOS PARCIALES"/>
    <n v="20000000"/>
    <n v="0"/>
    <s v="EJECUTADO"/>
    <x v="0"/>
  </r>
  <r>
    <n v="6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SUBIN"/>
    <s v="GUTAH"/>
    <s v="ACTIVIDADES DE INTEGRACIÓN Y MEJORAMIENTO DE LA CALIDAD DE VIDA- COMPONENTE RECREACIÓN, DEPORTE, CULTURA, TURISMO Y APOYO PSICOSOCIAL"/>
    <n v="0"/>
    <n v="0"/>
    <n v="87859000"/>
    <n v="87859000"/>
    <n v="87859000"/>
    <n v="0"/>
    <n v="87859000"/>
    <m/>
    <d v="2018-05-12T00:00:00"/>
    <d v="2018-05-15T00:00:00"/>
    <n v="84650000"/>
    <s v="TALENTO HUMANO"/>
    <x v="4"/>
    <s v="PN DIPOL SA 048-2018"/>
    <s v="FEBRERO"/>
    <d v="2018-04-25T00:00:00"/>
    <d v="2018-05-09T00:00:00"/>
    <d v="2018-06-29T00:00:00"/>
    <s v="ABRIL"/>
    <s v="CUMPLIÓ"/>
    <n v="6065000"/>
    <s v="04-7-10036-2018"/>
    <s v="id.CO1.BDOS.421287"/>
    <d v="2018-06-29T00:00:00"/>
    <s v="ACTIVIDADES DE INTEGRACIÓN Y MEJORAMIENTO DE LA CALIDAD DE VIDA- COMPONENTE RECREACIÓN, DEPORTE, CULTURA, TURISMO Y APOYO PSICOSOCIAL"/>
    <s v="900149418-0"/>
    <s v="LOGÍSTICA Y EVENTOS RECREACIÓN S.A.S."/>
    <s v="N/A"/>
    <s v="ADRIANA PATRICIA VILLALOBOS ESPINEL"/>
    <n v="78585000"/>
    <m/>
    <n v="78585000"/>
    <n v="78585000"/>
    <m/>
    <d v="2018-07-09T00:00:00"/>
    <d v="2018-12-25T00:00:00"/>
    <s v="PAGOS PARCIALES"/>
    <n v="78585000"/>
    <n v="0"/>
    <s v="EJECUTADO"/>
    <x v="0"/>
  </r>
  <r>
    <n v="6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, INSTALACIÓN Y/O CONFIGURACIÓN DE EQUIPO BACKUP DATACENTER PRINCIPAL Y ALTERNO DE LA DIRECCIÓN DE INTELIGENCIA POLICIAL"/>
    <n v="0"/>
    <n v="420000000"/>
    <n v="0"/>
    <n v="420000000"/>
    <n v="420000000"/>
    <n v="0"/>
    <n v="420000000"/>
    <m/>
    <d v="2018-05-14T00:00:00"/>
    <d v="2018-05-18T00:00:00"/>
    <n v="419815100"/>
    <s v="TELEMATICA"/>
    <x v="4"/>
    <s v="PN DIPOL SA 053-2018"/>
    <s v="FEBRERO"/>
    <d v="2018-02-10T00:00:00"/>
    <d v="2018-02-26T00:00:00"/>
    <d v="2018-07-03T00:00:00"/>
    <s v="ABRIL"/>
    <s v="CUMPLIÓ"/>
    <n v="5100"/>
    <s v="04-2-10037-2018"/>
    <s v="id.CO1.BDOS.422759"/>
    <d v="2018-07-03T00:00:00"/>
    <s v="ADQUISICIÓN, INSTALACIÓN Y/O CONFIGURACIÓN DE EQUIPO BACKUP DATACENTER PRINCIPAL Y ALTERNO DE LA DIRECCIÓN DE INTELIGENCIA POLICIAL"/>
    <s v="901193394-2"/>
    <s v="UNIÓN TEMPORAL OPTIMIZE IT – INTER MILLENIUM"/>
    <s v="UNIÓN TEMPÓRAL "/>
    <s v="CESAR AUGUSTO RESTREPO SARMIENTO"/>
    <n v="419810000"/>
    <m/>
    <n v="419810000"/>
    <n v="419810000"/>
    <m/>
    <d v="2018-07-11T00:00:00"/>
    <d v="2018-09-15T00:00:00"/>
    <s v="CONTRA ENTREGA "/>
    <n v="419810000"/>
    <n v="0"/>
    <s v="EJECUTADO"/>
    <x v="0"/>
  </r>
  <r>
    <n v="6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SOPORTE, ACTUALIZACIÓN Y MANTENIMIENTO ARCSIGHT"/>
    <n v="0"/>
    <n v="95000000"/>
    <n v="0"/>
    <n v="95000000"/>
    <n v="95000000"/>
    <n v="0"/>
    <n v="95000000"/>
    <m/>
    <d v="2018-05-27T00:00:00"/>
    <d v="2018-06-01T00:00:00"/>
    <n v="94650000"/>
    <s v="TELEMATICA"/>
    <x v="4"/>
    <s v="PN DIPOL SA 055-2018"/>
    <s v="ENERO "/>
    <d v="2018-01-20T00:00:00"/>
    <d v="2018-02-07T00:00:00"/>
    <d v="2018-07-13T00:00:00"/>
    <s v="MARZO"/>
    <s v="CUMPLIÓ"/>
    <n v="1"/>
    <s v="04-7-10038-2018"/>
    <s v="id.CO1.BDOS.432903"/>
    <d v="2018-07-13T00:00:00"/>
    <s v="SOPORTE, ACTUALIZACIÓN Y MANTENIMIENTO ARCSIGHT"/>
    <s v="830019156-5"/>
    <s v="DIGIWARE DE COLOMBIA S.A."/>
    <s v="N/A"/>
    <s v="EDSON ARTURO CUERVO CASTRO"/>
    <n v="94649999"/>
    <m/>
    <n v="94649999"/>
    <n v="94649999"/>
    <m/>
    <d v="2018-07-23T00:00:00"/>
    <d v="2018-12-15T00:00:00"/>
    <s v="PAGOS PARCIALES"/>
    <n v="94649999"/>
    <n v="0"/>
    <s v="EJECUTADO"/>
    <x v="0"/>
  </r>
  <r>
    <n v="6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GE"/>
    <s v="ARCON"/>
    <s v="SERVICIO DE RECARGA DE EXTINTORES VEHÍCULOS, EDIFICIOS Y ESCUELA DE POLIGRAFÍA"/>
    <n v="0"/>
    <n v="4000000"/>
    <n v="0"/>
    <n v="4000000"/>
    <n v="4000000"/>
    <n v="0"/>
    <n v="4000000"/>
    <m/>
    <d v="2018-06-14T00:00:00"/>
    <d v="2018-06-19T00:00:00"/>
    <n v="3088000"/>
    <s v="MOVILIDAD "/>
    <x v="3"/>
    <s v="PN DIPOL MIC 059-2018"/>
    <s v="JUNIO"/>
    <d v="2018-06-14T00:00:00"/>
    <d v="2018-06-16T00:00:00"/>
    <d v="2018-07-16T00:00:00"/>
    <s v="JUNIO"/>
    <s v="CUMPLIÓ"/>
    <n v="688000"/>
    <s v="04-7-10039-2018"/>
    <s v="id.CO1.BDOS.449109"/>
    <d v="2018-07-16T00:00:00"/>
    <s v="SERVICIO DE RECARGA DE EXTINTORES VEHÍCULOS, EDIFICIOS Y ESCUELA DE POLIGRAFÍA"/>
    <s v="900428120-9"/>
    <s v="V&amp;M SEGURIDAD INDUSTRIAL S.A.S."/>
    <s v="N/A"/>
    <s v="MANUEL ALBERTO ROJAS BARACALDO"/>
    <n v="2400000"/>
    <m/>
    <n v="2400000"/>
    <n v="2400000"/>
    <m/>
    <d v="2018-07-18T00:00:00"/>
    <d v="2018-11-30T00:00:00"/>
    <s v="PAGOS PARCIALES"/>
    <n v="2400000"/>
    <n v="0"/>
    <s v="EJECUTADO"/>
    <x v="0"/>
  </r>
  <r>
    <n v="6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OEST"/>
    <s v="COEST"/>
    <s v="ADQUISICIÓN CÁMARAS FOTOGRÁFICAS Y GRABADORA DE VOZ PARA LA DIRECCIÓN DE INTELIGENCIA"/>
    <n v="0"/>
    <n v="0"/>
    <n v="16650000"/>
    <n v="16650000"/>
    <n v="16650000"/>
    <n v="0"/>
    <n v="16650000"/>
    <m/>
    <d v="2018-06-07T00:00:00"/>
    <d v="2018-06-15T00:00:00"/>
    <n v="16475193"/>
    <s v="INTENDENCIA "/>
    <x v="3"/>
    <s v="PN DIPOL MIC 058-2018"/>
    <s v="MAYO"/>
    <d v="2018-05-15T00:00:00"/>
    <d v="2018-05-27T00:00:00"/>
    <d v="2018-07-16T00:00:00"/>
    <s v="JUNIO"/>
    <s v="CUMPLIÓ"/>
    <n v="1519540"/>
    <s v="04-2-10040-2018"/>
    <s v="id.CO1.BDOS.445449"/>
    <d v="2018-07-16T00:00:00"/>
    <s v="ADQUISICIÓN CÁMARAS FOTOGRÁFICAS Y GRABADORA DE VOZ PARA LA DIRECCIÓN DE INTELIGENCIA"/>
    <s v="901144306-5"/>
    <s v="DIGITAL CENTER VENTAS E IMPORTACIONES JE S.A.S."/>
    <s v="N/A"/>
    <s v="ROSA EDITH RODRÍGUEZ SILVA"/>
    <n v="14955653"/>
    <m/>
    <n v="14955653"/>
    <n v="14955653"/>
    <m/>
    <d v="2018-07-24T00:00:00"/>
    <d v="2018-09-30T00:00:00"/>
    <s v="CONTRA ENTREGA "/>
    <n v="14955653"/>
    <n v="0"/>
    <s v="EJECUTADO"/>
    <x v="0"/>
  </r>
  <r>
    <n v="6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OEST"/>
    <s v="COEST"/>
    <s v="ADQUISICIÓN CÁMARAS FOTOGRÁFICAS Y GRABADORA DE VOZ PARA LA DIRECCIÓN DE INTELIGENCIA"/>
    <n v="0"/>
    <n v="0"/>
    <n v="3311770"/>
    <n v="3311770"/>
    <n v="3311770"/>
    <n v="0"/>
    <n v="3311770"/>
    <m/>
    <d v="2018-09-06T00:00:00"/>
    <d v="2018-09-06T00:00:00"/>
    <n v="3311770"/>
    <s v="INTENDENCIA "/>
    <x v="1"/>
    <s v="PN DIPOL MIC 058-2018"/>
    <s v="SEPTIEMBRE"/>
    <d v="2018-09-06T00:00:00"/>
    <d v="2018-09-06T00:00:00"/>
    <d v="2018-09-17T00:00:00"/>
    <s v="SEPTIEMBRE"/>
    <s v="CUMPLIÓ"/>
    <n v="0"/>
    <s v="04-2-10040-2018"/>
    <s v="id.CO1.BDOS.445449"/>
    <d v="2018-09-17T00:00:00"/>
    <s v="ADQUISICIÓN CÁMARAS FOTOGRÁFICAS Y GRABADORA DE VOZ PARA LA DIRECCIÓN DE INTELIGENCIA"/>
    <s v="901144306-5"/>
    <s v="DIGITAL CENTER VENTAS E IMPORTACIONES JE S.A.S."/>
    <s v="N/A"/>
    <s v="ROSA EDITH RODRÍGUEZ SILVA"/>
    <n v="3311770"/>
    <m/>
    <n v="3311770"/>
    <n v="3311770"/>
    <m/>
    <d v="2018-09-18T00:00:00"/>
    <d v="2018-09-30T00:00:00"/>
    <s v="CONTRA ENTREGA "/>
    <n v="3311770"/>
    <n v="0"/>
    <s v="EJECUTADO"/>
    <x v="0"/>
  </r>
  <r>
    <n v="6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ARPIN"/>
    <s v="SOPORTE ACTUALIZACIÓN Y MANTENIMIENTO LICENCIAS ERDAS"/>
    <n v="0"/>
    <n v="0"/>
    <n v="38418000"/>
    <n v="38418000"/>
    <n v="38418000"/>
    <n v="0"/>
    <n v="38418000"/>
    <m/>
    <d v="2018-07-05T00:00:00"/>
    <d v="2018-07-11T00:00:00"/>
    <n v="38417999.969999999"/>
    <s v="TELEMATICA"/>
    <x v="2"/>
    <s v="PN DIPOL CD 061-2018"/>
    <s v="MAYO"/>
    <d v="2018-05-22T00:00:00"/>
    <d v="2018-07-04T00:00:00"/>
    <d v="2018-07-30T00:00:00"/>
    <s v="JUNIO"/>
    <s v="CUMPLIÓ"/>
    <n v="0"/>
    <s v="04-7-10041-2018"/>
    <s v="id.CO1.BDOS.468947"/>
    <d v="2018-07-30T00:00:00"/>
    <s v="SOPORTE ACTUALIZACIÓN Y MANTENIMIENTO LICENCIA ERDAS PARA LA DIRECCIÓN DE INTELIGENCIA POLICIAL"/>
    <s v="830136779-4"/>
    <s v="DATUM INGENIERIA S.A.S."/>
    <s v="N/A"/>
    <s v="EDGAR JAVIER SALGADO NARANJO"/>
    <n v="38417999.969999999"/>
    <m/>
    <n v="38417999.969999999"/>
    <n v="38417999.969999999"/>
    <m/>
    <d v="2018-08-10T00:00:00"/>
    <d v="2018-09-30T00:00:00"/>
    <s v="CONTRA ENTREGA "/>
    <n v="38417999.969999999"/>
    <n v="0"/>
    <s v="EJECUTADO"/>
    <x v="0"/>
  </r>
  <r>
    <n v="7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IPRO"/>
    <s v="CIPRO"/>
    <s v="ADQUISICIÓN LICENCIAS DE ANÁLISIS CUALITATIVO"/>
    <n v="0"/>
    <n v="0"/>
    <n v="20000000"/>
    <n v="20000000"/>
    <n v="20000000"/>
    <n v="0"/>
    <n v="20000000"/>
    <m/>
    <d v="2018-07-16T00:00:00"/>
    <d v="2018-07-19T00:00:00"/>
    <n v="19470000"/>
    <s v="TELEMATICA"/>
    <x v="3"/>
    <s v="PN DIPOL MIC 064-2018"/>
    <s v="MAYO"/>
    <d v="2018-05-14T00:00:00"/>
    <d v="2018-05-27T00:00:00"/>
    <d v="2018-08-06T00:00:00"/>
    <s v="JUNIO"/>
    <s v="CUMPLIÓ"/>
    <n v="70000"/>
    <s v="04-2-10042-2018"/>
    <s v="id.CO1.BDOS.476815"/>
    <d v="2018-08-06T00:00:00"/>
    <s v="ADQUISICIÓN LICENCIAS DE ANÁLISIS CUALITATIVO"/>
    <s v="860076580-7"/>
    <s v="SOFTWARE SHOP DE COLOMBIA S.A.S."/>
    <s v="N/A"/>
    <s v="LUIS ENRIQUE VILLEGAS VILLAR"/>
    <n v="19400000"/>
    <m/>
    <n v="19400000"/>
    <n v="19400000"/>
    <m/>
    <d v="2018-08-13T00:00:00"/>
    <d v="2018-08-30T00:00:00"/>
    <s v="CONTRA ENTREGA "/>
    <n v="19400000"/>
    <n v="0"/>
    <s v="EJECUTADO"/>
    <x v="0"/>
  </r>
  <r>
    <n v="7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ON DE SUMINISTROS Y  CONSUMIBLES PARA  IMPRESIÓN (TONER Y CARTUCHO DE IMAGEN) PARA EL SERVICIO DE INTELIGENCIA 2018."/>
    <n v="0"/>
    <n v="74437019.340000004"/>
    <n v="0"/>
    <n v="74437019.340000004"/>
    <n v="74437019.340000004"/>
    <n v="0"/>
    <n v="74437019.340000004"/>
    <m/>
    <d v="2018-07-21T00:00:00"/>
    <d v="2018-07-25T00:00:00"/>
    <n v="55232641.020000003"/>
    <s v="TELEMATICA"/>
    <x v="3"/>
    <s v="PN DIPOL MIC 065-2018"/>
    <s v="JUNIO"/>
    <d v="2018-06-25T00:00:00"/>
    <d v="2018-07-18T00:00:00"/>
    <d v="2018-08-10T00:00:00"/>
    <s v="JULIO"/>
    <s v="CUMPLIÓ"/>
    <n v="16845983.970000006"/>
    <s v="04-8-10043-2018"/>
    <s v="id.CO1.BDOS.480882"/>
    <d v="2018-08-10T00:00:00"/>
    <s v="ADQUISICION DE SUMINISTROS Y  CONSUMIBLES PARA  IMPRESIÓN (TONER Y CARTUCHO DE IMAGEN) PARA EL SERVICIO DE INTELIGENCIA 2018."/>
    <s v="860026740-5"/>
    <s v="PAPELERÍA LOS ANDES LTDA."/>
    <s v="N/A"/>
    <s v="RICARDO ANDRES AVILA CASTILLO"/>
    <n v="38386657.049999997"/>
    <m/>
    <n v="38386657.049999997"/>
    <n v="38386657.049999997"/>
    <m/>
    <d v="2018-08-17T00:00:00"/>
    <d v="2018-12-10T00:00:00"/>
    <s v="PAGOS PARCIALES"/>
    <n v="38386657.049999997"/>
    <n v="0"/>
    <s v="EJECUTADO"/>
    <x v="1"/>
  </r>
  <r>
    <n v="7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TAH"/>
    <s v="SUBIN"/>
    <s v="ADQUISICION E INSTALACION DE BOTIQUINES CON ELEMENTOS PARA LA DIRECCION DE INTELIGENCIA POLICIAL"/>
    <n v="0"/>
    <n v="6000000"/>
    <n v="0"/>
    <n v="6000000"/>
    <n v="6000000"/>
    <n v="0"/>
    <n v="6000000"/>
    <m/>
    <d v="2018-07-27T00:00:00"/>
    <d v="2018-07-30T00:00:00"/>
    <n v="4320000"/>
    <s v="INTENDENCIA "/>
    <x v="3"/>
    <s v="PN DIPOL MIC 066-2018"/>
    <s v="JUNIO"/>
    <d v="2018-06-17T00:00:00"/>
    <d v="2018-07-21T00:00:00"/>
    <d v="2018-08-15T00:00:00"/>
    <s v="JULIO"/>
    <s v="CUMPLIÓ"/>
    <n v="1297200"/>
    <s v="04-2-10044-2018"/>
    <s v="id.CO1.BDOS.485492"/>
    <d v="2018-08-15T00:00:00"/>
    <s v="ADQUISICION E INSTALACION DE BOTIQUINES CON ELEMENTOS PARA LA DIRECCION DE INTELIGENCIA POLICIAL"/>
    <s v="830135234-8"/>
    <s v="MAP INGENIEROS Y/O MARIA FERNANDA CORTES EU"/>
    <s v="N/A"/>
    <s v="EDWARD PAREDES RONDEROS"/>
    <n v="3022800"/>
    <m/>
    <n v="3022800"/>
    <n v="3022800"/>
    <m/>
    <d v="2018-08-27T00:00:00"/>
    <d v="2018-09-28T00:00:00"/>
    <s v="CONTRA ENTREGA "/>
    <n v="3022800"/>
    <n v="0"/>
    <s v="EJECUTADO"/>
    <x v="0"/>
  </r>
  <r>
    <n v="7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TAH"/>
    <s v="SUBIN"/>
    <s v="ADQUISICION E INSTALACION DE BOTIQUINES CON ELEMENTOS PARA LA DIRECCION DE INTELIGENCIA POLICIAL"/>
    <n v="0"/>
    <n v="1511400"/>
    <n v="0"/>
    <n v="1511400"/>
    <n v="1511400"/>
    <n v="0"/>
    <n v="1511400"/>
    <m/>
    <d v="2018-09-27T00:00:00"/>
    <d v="2018-09-27T00:00:00"/>
    <n v="1511400"/>
    <s v="INTENDENCIA "/>
    <x v="1"/>
    <s v="PN DIPOL MIC 066-2018"/>
    <s v="SEPTIEMBRE"/>
    <d v="2018-09-27T00:00:00"/>
    <d v="2018-09-27T00:00:00"/>
    <d v="2018-09-28T00:00:00"/>
    <s v="SEPTIEMBRE"/>
    <s v="CUMPLIÓ"/>
    <n v="0"/>
    <s v="04-2-10044-2018"/>
    <s v="id.CO1.BDOS.485492"/>
    <d v="2018-09-28T00:00:00"/>
    <s v="ADQUISICION E INSTALACION DE BOTIQUINES CON ELEMENTOS PARA LA DIRECCION DE INTELIGENCIA POLICIAL"/>
    <s v="830135234-8"/>
    <s v="MAP INGENIEROS Y/O MARIA FERNANDA CORTES EU"/>
    <s v="N/A"/>
    <s v="EDWARD PAREDES RONDEROS"/>
    <n v="1511400"/>
    <m/>
    <n v="1511400"/>
    <n v="1511400"/>
    <m/>
    <d v="2018-09-28T00:00:00"/>
    <d v="2018-09-28T00:00:00"/>
    <s v="CONTRA ENTREGA "/>
    <n v="1511400"/>
    <n v="0"/>
    <s v="EJECUTADO"/>
    <x v="0"/>
  </r>
  <r>
    <n v="7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GE"/>
    <s v="ARCON"/>
    <s v="ADQUISICION MATERIAL VETERINARIO, ALIMENTO Y ELEMENTOS PARA EL SOSTENIMIENTO DE SOMOVIENTES CANINOS"/>
    <n v="0"/>
    <n v="3299587"/>
    <n v="0"/>
    <n v="3299587"/>
    <n v="3299587"/>
    <n v="0"/>
    <n v="3299587"/>
    <m/>
    <d v="2018-08-01T00:00:00"/>
    <d v="2018-08-06T00:00:00"/>
    <n v="3188490"/>
    <s v="INTENDENCIA "/>
    <x v="3"/>
    <s v="PN DIPOL MIC 068-2018"/>
    <s v="JULIO"/>
    <d v="2018-07-03T00:00:00"/>
    <d v="2018-07-23T00:00:00"/>
    <d v="2018-08-24T00:00:00"/>
    <s v="AGOSTO"/>
    <s v="CUMPLIÓ"/>
    <n v="481685.37999999989"/>
    <s v="04-8-10045-2018"/>
    <s v="id.CO1.BDOS.497219"/>
    <d v="2018-08-24T00:00:00"/>
    <s v="ADQUISICION MATERIAL VETERINARIO, ALIMENTO Y ELEMENTOS PARA EL SOSTENIMIENTO DE SOMOVIENTES CANINOS"/>
    <s v="19189213-3 "/>
    <s v="TARCISIO BOSSUET TAMAYO TAMAYO Y/O CENTRO AGROPECUARIO CAMPEON 1 "/>
    <s v="N/A"/>
    <s v="TARCISIO BOSSUET TAMAYO TAMAYO "/>
    <n v="2706804.62"/>
    <m/>
    <n v="2706804.62"/>
    <n v="2706804.62"/>
    <m/>
    <d v="2018-08-27T00:00:00"/>
    <d v="2018-12-16T00:00:00"/>
    <s v="PAGOS PARCIALES"/>
    <n v="2706804.62"/>
    <n v="0"/>
    <s v="EJECUTADO"/>
    <x v="0"/>
  </r>
  <r>
    <n v="7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, INSTALACIÓN Y CONFIGURACIÓN DE HARDWARE PARA EL SISTEMA DE INTELIGENCIA POLICIAL SIP"/>
    <n v="0"/>
    <n v="2171770858"/>
    <n v="0"/>
    <n v="2171770858"/>
    <n v="2171770858"/>
    <n v="0"/>
    <n v="2171770858"/>
    <m/>
    <d v="2018-07-15T00:00:00"/>
    <d v="2018-07-16T00:00:00"/>
    <n v="2154946673"/>
    <s v="TELEMATICA"/>
    <x v="4"/>
    <s v="PN DIPOL SA 062-2018"/>
    <s v="JULIO"/>
    <d v="2018-07-10T00:00:00"/>
    <d v="2018-07-15T00:00:00"/>
    <d v="2018-08-29T00:00:00"/>
    <s v="ABRIL"/>
    <s v="CUMPLIÓ"/>
    <n v="0"/>
    <s v="04-2-10046-2018"/>
    <s v="id.CO1.BDOS.473778"/>
    <d v="2018-08-29T00:00:00"/>
    <s v="ADQUISICIÓN, INSTALACIÓN Y CONFIGURACIÓN DE HARDWARE PARA EL SISTEMA DE INTELIGENCIA POLICIAL SIP"/>
    <s v="830113886-5"/>
    <s v="ACONPIEXPRESS S.A.S."/>
    <s v="N/A"/>
    <s v="OMAR RIVERA PINILLA"/>
    <n v="2154946673"/>
    <m/>
    <n v="2154946673"/>
    <n v="2154946673"/>
    <m/>
    <d v="2018-09-05T00:00:00"/>
    <d v="2018-11-30T00:00:00"/>
    <s v="CONTRA ENTREGA "/>
    <n v="2154946673"/>
    <n v="0"/>
    <s v="EJECUTADO"/>
    <x v="0"/>
  </r>
  <r>
    <n v="7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7-31T00:00:00"/>
    <d v="2018-08-06T00:00:00"/>
    <n v="65000000"/>
    <s v="TELEMATICA"/>
    <x v="3"/>
    <s v="PN DIPOL MIC 067-2018"/>
    <s v="JULIO"/>
    <d v="2018-07-19T00:00:00"/>
    <d v="2018-08-03T00:00:00"/>
    <d v="2018-08-30T00:00:00"/>
    <s v="MARZO"/>
    <s v="CUMPLIÓ"/>
    <n v="5110000"/>
    <s v="04-7-10047-2018"/>
    <s v="id.CO1.BDOS.495329"/>
    <d v="2018-08-30T00:00:00"/>
    <s v="SOPORTE ACTUALIZACIÓN Y MANTENIMIENTO PGP"/>
    <s v="830038304-1"/>
    <s v="GOLD SYS LTDA"/>
    <s v="N/A"/>
    <s v="YAQUELINE BAYONA PEÑALOSA"/>
    <n v="59890000"/>
    <m/>
    <n v="59890000"/>
    <n v="59890000"/>
    <m/>
    <d v="2018-09-06T00:00:00"/>
    <d v="2018-12-10T00:00:00"/>
    <s v="PAGOS PARCIALES"/>
    <n v="59890000"/>
    <n v="0"/>
    <s v="EJECUTADO"/>
    <x v="0"/>
  </r>
  <r>
    <n v="7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ARPIN"/>
    <s v="ARPIN"/>
    <s v="ADICIÓN No.2 A LA POLIZA DE SEGURO DE AVIACIÓN No.9201218900104 SUSCRITA ENTRE LA POLICÍA NACIONAL-DIRECCIÓN DE ANTINARCÓTICOS Y LA FIRMA UNIÓN TEMPORAL MAPFRE SEGUROS GENERALES DE COLOMBIA S.A-ALLIANZ SEGUROS S.A."/>
    <n v="0"/>
    <n v="381000000"/>
    <n v="0"/>
    <n v="381000000"/>
    <n v="381000000"/>
    <n v="0"/>
    <n v="381000000"/>
    <m/>
    <d v="2018-08-23T00:00:00"/>
    <d v="2018-09-10T00:00:00"/>
    <n v="241146020"/>
    <s v="MOVILIDAD"/>
    <x v="1"/>
    <s v="PN DIRAN SAMC 002 2018"/>
    <s v="AGOSTO"/>
    <d v="2018-08-23T00:00:00"/>
    <d v="2018-09-10T00:00:00"/>
    <d v="2018-09-14T00:00:00"/>
    <s v="SEPTIEMBRE"/>
    <s v="CUMPLIÓ"/>
    <n v="20554151.939999998"/>
    <s v="9201218900104"/>
    <s v="CO1.BDOS.357877"/>
    <d v="2018-09-14T00:00:00"/>
    <s v="ADICIÓN No.2 A LA POLIZA DE SEGURO DE AVIACIÓN No.9201218900104 SUSCRITA ENTRE LA POLICÍA NACIONAL-DIRECCIÓN DE ANTINARCÓTICOS Y LA FIRMA UNIÓN TEMPORAL MAPFRE SEGUROS GENERALES DE COLOMBIA S.A-ALLIANZ SEGUROS S.A."/>
    <s v="891700037-9"/>
    <s v="UNIÓN TEMPORAL MAPFRE SEGUROS GENERALES DE COLOMBIA S.A. - ALLIANZ SEGUROS S.A."/>
    <s v="MAPFRE SEGUROS GENERALES DE COLOMBIA S.A. NIT 891.700.037-9   60% ALLIANZ SEGUROS S.A.  NIT 860.026.182-5     40%"/>
    <s v="JOSE MAURICIO MALAGÓN ACOSTA"/>
    <n v="220591868.06"/>
    <m/>
    <n v="220591868.06"/>
    <n v="220591868.06"/>
    <m/>
    <d v="2018-09-14T00:00:00"/>
    <d v="2019-03-16T00:00:00"/>
    <s v="CONTRA ENTREGA "/>
    <n v="220591868.06"/>
    <n v="0"/>
    <s v="EJECUTADO"/>
    <x v="0"/>
  </r>
  <r>
    <n v="7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ANTI SPAM DE CORREO PARA LA DIRECCIÓN DE INTELIGENCIA POLICIAL"/>
    <n v="0"/>
    <n v="130000000"/>
    <n v="0"/>
    <n v="130000000"/>
    <n v="130000000"/>
    <n v="0"/>
    <n v="130000000"/>
    <m/>
    <d v="2018-07-16T00:00:00"/>
    <d v="2018-07-23T00:00:00"/>
    <n v="128760500"/>
    <s v="TELEMATICA"/>
    <x v="4"/>
    <s v="PN DIPOL SA 063-2018"/>
    <s v="AGOSTO"/>
    <d v="2018-07-16T00:00:00"/>
    <d v="2018-07-23T00:00:00"/>
    <d v="2018-09-11T00:00:00"/>
    <s v="SEPTIEMBRE"/>
    <s v="CUMPLIÓ"/>
    <n v="100"/>
    <s v="04-2-10048-2018"/>
    <s v="id.CO1.BDOS.479753"/>
    <d v="2018-09-11T00:00:00"/>
    <s v="ADQUISICIÓN ANTI SPAM DE CORREO PARA LA DIRECCIÓN DE INTELIGENCIA POLICIAL"/>
    <s v="891501783-1"/>
    <s v="GAMMA INGENIEROS S.A.S."/>
    <s v="N/A"/>
    <s v="GABRIEL DE JESÚS MAZO MAYORQUIN"/>
    <n v="128760400"/>
    <m/>
    <n v="128760400"/>
    <n v="128760400"/>
    <m/>
    <d v="2018-09-20T00:00:00"/>
    <d v="2018-10-30T00:00:00"/>
    <s v="CONTRA ENTREGA "/>
    <n v="128760400"/>
    <n v="0"/>
    <s v="EJECUTADO"/>
    <x v="0"/>
  </r>
  <r>
    <n v="7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RECARGA DE AGENTE EXTINTOR PARA EL CENTRO DE CÓMPUTO DE LA DIRECCIÓN DE INTELIGENCIA POLICIAL"/>
    <n v="0"/>
    <n v="51662640"/>
    <n v="0"/>
    <n v="51662640"/>
    <n v="51662640"/>
    <n v="0"/>
    <n v="51662640"/>
    <m/>
    <d v="2018-08-10T00:00:00"/>
    <d v="2018-08-15T00:00:00"/>
    <n v="48493600"/>
    <s v="TELEMATICA"/>
    <x v="3"/>
    <s v="PN DIPOL MIC 069-2018"/>
    <s v="AGOSTO"/>
    <d v="2018-08-10T00:00:00"/>
    <d v="2018-08-15T00:00:00"/>
    <d v="2018-09-11T00:00:00"/>
    <s v="SEPTIEMBRE"/>
    <s v="CUMPLIÓ"/>
    <n v="10503600"/>
    <s v="04-7-10049-2018"/>
    <s v="id.CO1.BDOS.505515"/>
    <d v="2018-09-11T00:00:00"/>
    <s v="RECARGA DE AGENTE EXTINTOR PARA EL CENTRO DE CÓMPUTO DE LA DIRECCIÓN DE INTELIGENCIA POLICIAL"/>
    <s v="900118932-2"/>
    <s v="SECURITY TECH CONTROL SAS"/>
    <s v="N/A"/>
    <s v="WILLIAM ALFONSO SÁNCHEZ PÁEZ"/>
    <n v="37990000"/>
    <m/>
    <n v="37990000"/>
    <n v="37990000"/>
    <m/>
    <d v="2018-09-19T00:00:00"/>
    <d v="2018-10-15T00:00:00"/>
    <s v="CONTRA ENTREGA "/>
    <n v="37990000"/>
    <n v="0"/>
    <s v="EJECUTADO"/>
    <x v="0"/>
  </r>
  <r>
    <n v="8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IPRO"/>
    <s v="CIPRO"/>
    <s v="CAPACITACIÓN EN INVESTIGACIÓN PARA 30 FUNCIONARIOS DE LA DIRECCIÓN DE INTELIGENCIA POLICIAL"/>
    <n v="0"/>
    <n v="0"/>
    <n v="50750000"/>
    <n v="50750000"/>
    <n v="50750000"/>
    <n v="0"/>
    <n v="50750000"/>
    <m/>
    <d v="2018-08-17T00:00:00"/>
    <d v="2018-08-29T00:00:00"/>
    <n v="39200000"/>
    <s v="TALENTO HUMANO"/>
    <x v="2"/>
    <s v="PN DIPOL CD 070-2018"/>
    <s v="AGOSTO"/>
    <d v="2018-08-17T00:00:00"/>
    <d v="2018-08-29T00:00:00"/>
    <d v="2018-09-18T00:00:00"/>
    <s v="SEPTIEMBRE"/>
    <s v="CUMPLIÓ"/>
    <n v="0"/>
    <s v="04-7-10050-2018"/>
    <s v="id.CO1.BDOS.518641"/>
    <d v="2018-09-18T00:00:00"/>
    <s v="CAPACITACIÓN EN INVESTIGACIÓN PARA 30 FUNCIONARIOS DE LA DIRECCIÓN DE INTELIGENCIA POLICIAL"/>
    <s v="860075558-1"/>
    <s v="UNIVERSIDAD DE LA SABANA"/>
    <s v="N/A"/>
    <s v="MAURICIO ROJAS PEREZ"/>
    <n v="39200000"/>
    <m/>
    <n v="39200000"/>
    <n v="39200000"/>
    <m/>
    <d v="2018-09-24T00:00:00"/>
    <d v="2018-10-30T00:00:00"/>
    <s v="CONTRA ENTREGA "/>
    <n v="39200000"/>
    <n v="0"/>
    <s v="EJECUTADO"/>
    <x v="0"/>
  </r>
  <r>
    <n v="8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ADQUISICIÓN CASILLEROS PARA DEPOSITAR CELULARES, TABLETAS Y DISPOSITIVOS ELECTRÓNICOS"/>
    <n v="0"/>
    <n v="10000000"/>
    <n v="0"/>
    <n v="10000000"/>
    <n v="10000000"/>
    <n v="0"/>
    <n v="10000000"/>
    <m/>
    <d v="2018-09-04T00:00:00"/>
    <d v="2018-09-13T00:00:00"/>
    <n v="8389500"/>
    <s v="TALENTO HUMANO"/>
    <x v="3"/>
    <s v="PN DIPOL MIC 072-2018 "/>
    <s v="SEPTIEMBRE"/>
    <d v="2018-09-04T00:00:00"/>
    <d v="2018-09-04T00:00:00"/>
    <d v="2018-09-28T00:00:00"/>
    <s v="SEPTIEMBRE"/>
    <s v="CUMPLIÓ"/>
    <n v="1889500"/>
    <s v="04-2-10051-2018"/>
    <s v="id. CO1.BDOS.536218"/>
    <d v="2018-09-28T00:00:00"/>
    <s v="ADQUISICIÓN CASILLEROS PARA DEPOSITAR CELULARES, TABLETAS Y DISPOSITIVOS ELECTRÓNICOS"/>
    <s v="860066674-8"/>
    <s v="MUEBLES ROMERO S.A.S."/>
    <s v="N/A"/>
    <s v="JOHN OCTAVIO ROMERO ESPITIA"/>
    <n v="6500000"/>
    <m/>
    <n v="6500000"/>
    <n v="6500000"/>
    <m/>
    <d v="2018-10-09T00:00:00"/>
    <d v="2018-11-15T00:00:00"/>
    <s v="CONTRA ENTREGA "/>
    <n v="6500000"/>
    <n v="0"/>
    <s v="EJECUTADO"/>
    <x v="0"/>
  </r>
  <r>
    <n v="8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GE"/>
    <s v="ARCON"/>
    <s v="ADQUISICIÓN E INSTALACIÓN DE EQUIPOS DE SEGURIDAD FISICA PARA LA DIRECCIÓN DE INTELIGENCIA POLICIAL_x000a_"/>
    <n v="0"/>
    <n v="753000000"/>
    <n v="0"/>
    <n v="753000000"/>
    <n v="753000000"/>
    <n v="0"/>
    <n v="753000000"/>
    <m/>
    <d v="2018-08-22T00:00:00"/>
    <d v="2018-08-29T00:00:00"/>
    <n v="752987809"/>
    <s v="TELEMATICA"/>
    <x v="4"/>
    <s v="PN DIPOL SA 071-2018"/>
    <s v="AGOSTO"/>
    <d v="2018-08-22T00:00:00"/>
    <d v="2018-08-29T00:00:00"/>
    <d v="2018-10-10T00:00:00"/>
    <s v="OCTUBRE"/>
    <s v="CUMPLIÓ"/>
    <n v="95009"/>
    <s v="04-2-10052-2018"/>
    <s v="id. CO1.BDOS.519914"/>
    <d v="2018-10-10T00:00:00"/>
    <s v="ADQUISICIÓN E INSTALACIÓN DE EQUIPOS DE SEGURIDAD FISICA PARA LA DIRECCIÓN DE INTELIGENCIA POLICIAL"/>
    <s v="900118932-2"/>
    <s v="SECURITY TECH CONTROL S.A.S. "/>
    <s v="N/A"/>
    <s v="WILLIAM ALFONSO SANCHEZ PAEZ"/>
    <n v="752892800"/>
    <m/>
    <n v="752892800"/>
    <n v="752892800"/>
    <m/>
    <d v="2018-10-19T00:00:00"/>
    <d v="2018-12-10T00:00:00"/>
    <s v="CONTRA ENTREGA "/>
    <n v="752892800"/>
    <n v="0"/>
    <s v="EJECUTADO"/>
    <x v="0"/>
  </r>
  <r>
    <n v="8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PAPELERÍA PARA LA DIRECCIÓN DE INTELIGENCIA POLICIAL "/>
    <n v="0"/>
    <n v="55562980.649999999"/>
    <n v="0"/>
    <n v="55562980.649999999"/>
    <n v="55562980.649999999"/>
    <n v="0"/>
    <n v="55562980.649999999"/>
    <m/>
    <d v="2018-09-04T00:00:00"/>
    <d v="2018-09-10T00:00:00"/>
    <n v="39837100"/>
    <s v="INTENDENCIA "/>
    <x v="3"/>
    <s v="PN DIPOL MIC 074-2018 "/>
    <s v="SEPTIEMBRE"/>
    <d v="2018-09-04T00:00:00"/>
    <d v="2018-09-10T00:00:00"/>
    <d v="2018-10-16T00:00:00"/>
    <s v="OCTUBRE"/>
    <s v="CUMPLIÓ"/>
    <n v="3593224"/>
    <s v="04-2-10053-2018"/>
    <s v="CO1.BDOS.548904"/>
    <d v="2018-10-16T00:00:00"/>
    <s v="ADQUISICIÓN DE PAPELERÍA PARA LA DIRECCIÓN DE INTELIGENCIA POLICIAL"/>
    <s v="830049630-3"/>
    <s v="PRODUCTOS Y SUMINISTROS LTDA"/>
    <s v="N/A"/>
    <s v="LUIS ALFONSO GARCÍA MORALES"/>
    <n v="36243876"/>
    <m/>
    <n v="36243876"/>
    <n v="36243876"/>
    <m/>
    <d v="2018-10-29T00:00:00"/>
    <d v="2018-11-30T00:00:00"/>
    <s v="CONTRA ENTREGA "/>
    <n v="36243876"/>
    <n v="0"/>
    <s v="EJECUTADO"/>
    <x v="0"/>
  </r>
  <r>
    <n v="8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SERVICIO INTEGRAL DE ASEO, FUMIGACION Y JARDINERIA CON SUMINISTRO DE ELEMENTOS PARA LAS INSTALACIONES DE LA DIRECCIÓN DE INTELIGENCIA POLICIAL VIGENCIA 2018-2019."/>
    <n v="0"/>
    <n v="243822714.72999999"/>
    <n v="0"/>
    <n v="243822714.72999999"/>
    <n v="243822714.72999999"/>
    <n v="0"/>
    <n v="243822714.72999999"/>
    <n v="222375000"/>
    <d v="2018-10-08T00:00:00"/>
    <d v="2018-10-08T00:00:00"/>
    <n v="275190095.70999998"/>
    <s v="TALENTO HUMANO"/>
    <x v="5"/>
    <s v="CCE-455-1-AMP-2016"/>
    <s v="SEPTIEMBRE"/>
    <d v="2018-10-08T00:00:00"/>
    <d v="2018-10-08T00:00:00"/>
    <d v="2018-10-24T00:00:00"/>
    <s v="OCTUBRE"/>
    <s v="CUMPLIÓ"/>
    <n v="45189379.799999952"/>
    <s v="32390-2018"/>
    <n v="62340"/>
    <d v="2018-10-24T00:00:00"/>
    <s v="SERVICIO INTEGRAL DE ASEO, FUMIGACION Y JARDINERIA CON SUMINISTRO DE ELEMENTOS PARA LAS INSTALACIONES DE LA DIRECCIÓN DE INTELIGENCIA POLICIAL VIGENCIA 2018-2019."/>
    <s v="807003866-2"/>
    <s v="FLOREZ &amp; ALVAREZ S.A"/>
    <s v="N/A"/>
    <s v="SAUL DUARTE HERRERA"/>
    <n v="52089556.640000001"/>
    <n v="177911159.27000001"/>
    <n v="230000715.91000003"/>
    <n v="230000715.91000003"/>
    <m/>
    <d v="2018-11-01T00:00:00"/>
    <d v="2019-07-31T00:00:00"/>
    <s v="PAGOS PARCIALES"/>
    <n v="52089556.640000001"/>
    <n v="177911159.27000004"/>
    <s v="EJECUTADO"/>
    <x v="0"/>
  </r>
  <r>
    <n v="8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INSTALACIÓN Y CONFIGURACIÓN DEL SISTEMA DE AUDIO Y VIDEO PARA LA SALA SITUACIONAL "/>
    <n v="0"/>
    <n v="317607686.39999998"/>
    <n v="42500000"/>
    <n v="360107686.39999998"/>
    <n v="360107686.39999998"/>
    <n v="0"/>
    <n v="360107686.39999998"/>
    <m/>
    <d v="2018-08-18T00:00:00"/>
    <d v="2018-09-18T00:00:00"/>
    <n v="359895102"/>
    <s v="TELEMATICA"/>
    <x v="4"/>
    <s v="PN DIPOL SA 073-2018"/>
    <s v="SEPTIEMBRE"/>
    <d v="2018-08-18T00:00:00"/>
    <d v="2018-09-18T00:00:00"/>
    <d v="2018-10-31T00:00:00"/>
    <s v="OCTUBRE"/>
    <s v="CUMPLIÓ"/>
    <n v="100102"/>
    <s v="04-2-10054-2018"/>
    <s v="CO1.BDOS.543859"/>
    <m/>
    <s v="ADQUISICIÓN INSTALACIÓN Y CONFIGURACIÓN DEL SISTEMA DE AUDIO Y VIDEO PARA LA SALA SITUACIONAL "/>
    <s v="830029017-2"/>
    <s v="AMERICANA CORP S.A.S"/>
    <s v="N/A"/>
    <s v="JAVIER ANTONIO GUTIERREZ LOPEZ"/>
    <n v="359795000"/>
    <m/>
    <n v="359795000"/>
    <n v="359795000"/>
    <m/>
    <d v="2018-11-14T00:00:00"/>
    <d v="2018-12-15T00:00:00"/>
    <s v="CONTRA ENTREGA "/>
    <n v="359795000"/>
    <n v="0"/>
    <s v="EJECUTADO"/>
    <x v="0"/>
  </r>
  <r>
    <n v="8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BIR"/>
    <s v="AREAD"/>
    <s v="ARRENDAMIENTO OFICINA CASUR  2018 - 2019     "/>
    <n v="0"/>
    <n v="7752604"/>
    <n v="0"/>
    <n v="7752604"/>
    <n v="7752604"/>
    <n v="0"/>
    <n v="7752604"/>
    <n v="6300000"/>
    <d v="2018-09-26T00:00:00"/>
    <d v="2018-10-08T00:00:00"/>
    <n v="7605477"/>
    <s v="TALENTO HUMANO"/>
    <x v="2"/>
    <s v="PN DIPOL CD 075-2018 "/>
    <s v="SEPTIEMBRE"/>
    <d v="2018-09-26T00:00:00"/>
    <d v="2018-10-08T00:00:00"/>
    <d v="2018-10-31T00:00:00"/>
    <s v="OCTUBRE"/>
    <s v="CUMPLIÓ"/>
    <n v="0"/>
    <s v="04-1-10055-2018"/>
    <s v="CO1.BDOS.567789"/>
    <d v="2018-10-31T00:00:00"/>
    <s v="ARRENDAMIENTO OFICINA CASUR  2018 - 2019     "/>
    <s v="899999073-7"/>
    <s v="CAJA DE SUELDOS DE RETIRO POLICIA NACIONAL"/>
    <s v="N/A"/>
    <s v="Brigadier General (RA) JORGE ALIRIO BARON LEGUIZAMON "/>
    <n v="1690106"/>
    <n v="5915371"/>
    <n v="7605477"/>
    <n v="7605477"/>
    <m/>
    <d v="2018-11-01T00:00:00"/>
    <d v="2019-07-31T00:00:00"/>
    <s v="PAGOS PARCIALES"/>
    <n v="1690106"/>
    <n v="5915371"/>
    <s v="EJECUTADO"/>
    <x v="0"/>
  </r>
  <r>
    <n v="8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MEDIOS DE PAGO ALTERNATIVOS PARA EL SUMINISTRO DE COMBUSTIBLE PARA VEHÍCULOS Y MOTOCICLETAS DE LA DIRECCIÓN DE INTELIGENCIA POLICIAL VIGENCIA 2018-2019"/>
    <n v="0"/>
    <n v="50000800"/>
    <n v="0"/>
    <n v="50000800"/>
    <n v="50000800"/>
    <n v="0"/>
    <n v="50000800"/>
    <n v="176139608"/>
    <d v="2018-10-29T00:00:00"/>
    <d v="2018-10-29T00:00:00"/>
    <n v="50000800"/>
    <s v="MOVILIDAD"/>
    <x v="5"/>
    <s v="CCE-715-1-AMP-2018"/>
    <s v="OCTUBRE"/>
    <d v="2018-10-22T00:00:00"/>
    <d v="2018-10-26T00:00:00"/>
    <d v="2018-10-31T00:00:00"/>
    <s v="OCTUBRE"/>
    <s v="CUMPLIÓ"/>
    <n v="-176139608"/>
    <s v="32691-2018"/>
    <n v="56456"/>
    <d v="2018-10-31T00:00:00"/>
    <s v="ADQUISICIÓN MEDIOS DE PAGO ALTERNATIVOS PARA EL SUMINISTRO DE COMBUSTIBLE PARA VEHÍCULOS Y MOTOCICLETAS DE LA DIRECCIÓN DE INTELIGENCIA POLICIAL VIGENCIA 2018-2019"/>
    <s v="800112214-2"/>
    <s v="BIG PASS SAS"/>
    <s v="N/A"/>
    <s v="LEONARDO ANDRES RUIZ NAVARRETE"/>
    <n v="50000800"/>
    <n v="176139608"/>
    <n v="226140408"/>
    <n v="226140408"/>
    <m/>
    <d v="2018-11-02T00:00:00"/>
    <d v="2019-07-31T00:00:00"/>
    <s v="PAGOS PARCIALES"/>
    <n v="50000800"/>
    <n v="176139608"/>
    <s v="EJECUTADO"/>
    <x v="0"/>
  </r>
  <r>
    <n v="8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E INSTALACIÓN DE LICENCIAS DE OFIMÁTICA PARA LA DIRECCIÓN DE INTELIGENCIA"/>
    <n v="0"/>
    <n v="69782000"/>
    <n v="0"/>
    <n v="69782000"/>
    <n v="69782000"/>
    <n v="0"/>
    <n v="69782000"/>
    <m/>
    <d v="2018-09-28T00:00:00"/>
    <d v="2018-10-08T00:00:00"/>
    <n v="59400000"/>
    <s v="TELEMATICA"/>
    <x v="3"/>
    <s v="PN DIPOL MIC 079-2018 "/>
    <s v="SEPTIEMBRE"/>
    <d v="2018-09-28T00:00:00"/>
    <d v="2018-10-08T00:00:00"/>
    <d v="2018-11-14T00:00:00"/>
    <s v="NOVIEMBRE"/>
    <s v="NO CUMPLIÓ"/>
    <n v="12743184"/>
    <s v="04-2-10056-2018"/>
    <s v="CO1.BDOS.583729"/>
    <d v="2018-11-20T00:00:00"/>
    <s v="ADQUISICIÓN E INSTALACIÓN DE LICENCIAS DE OFIMÁTICA PARA LA DIRECCIÓN DE INTELIGENCIA"/>
    <s v="830113886-5"/>
    <s v="ACONPIEXPRESS S.A.S."/>
    <s v="N/A"/>
    <s v="OMAR RIVERA PINILLA"/>
    <n v="46656816"/>
    <m/>
    <n v="46656816"/>
    <n v="46656816"/>
    <m/>
    <d v="2018-12-04T00:00:00"/>
    <d v="2018-12-10T00:00:00"/>
    <s v="CONTRA ENTREGA "/>
    <n v="46656816"/>
    <n v="0"/>
    <s v="EJECUTADO"/>
    <x v="0"/>
  </r>
  <r>
    <n v="8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SERVICIO DE IMPRESIÓN Y FOTOCOPIADO U OTROS SERVICIOS BAJO LA MODALIDAD DE OUTSOURCING PARA LA DIRECCIÓN DE INTELIGENCIA POLICIAL VIGENCIA 2018-2019"/>
    <n v="0"/>
    <n v="23000210"/>
    <n v="0"/>
    <n v="23000210"/>
    <n v="23000210"/>
    <n v="0"/>
    <n v="23000210"/>
    <n v="116221665"/>
    <d v="2018-09-20T00:00:00"/>
    <d v="2018-10-04T00:00:00"/>
    <n v="23210000"/>
    <s v="TELEMATICA"/>
    <x v="4"/>
    <s v="PN DIPOL SA 077-2018"/>
    <s v="SEPTIEMBRE"/>
    <d v="2018-09-20T00:00:00"/>
    <d v="2018-10-04T00:00:00"/>
    <d v="2018-11-26T00:00:00"/>
    <s v="NOVIEMBRE"/>
    <s v="CUMPLIÓ"/>
    <n v="-84565920"/>
    <s v="04-7-10057-2018"/>
    <s v="CO1.BDOS.569855"/>
    <d v="2018-11-26T00:00:00"/>
    <s v="SERVICIO DE IMPRESIÓN Y FOTOCOPIADO U OTROS SERVICIOS BAJO LA MODALIDAD DE OUTSOURCING PARA LA DIRECCIÓN DE INTELIGENCIA POLICIAL VIGENCIA 2018-2019"/>
    <s v="830023178-2"/>
    <s v="GRAN IMAGEN S.A.S."/>
    <s v="N/A"/>
    <s v="DAYRA XIMENA LOPEZ ORTIZ "/>
    <n v="13471990"/>
    <n v="94303930"/>
    <n v="107775920"/>
    <n v="107775920"/>
    <m/>
    <d v="2018-12-03T00:00:00"/>
    <d v="2019-07-31T00:00:00"/>
    <s v="PAGOS PARCIALES"/>
    <n v="13471990"/>
    <n v="94303930"/>
    <s v="EN EJECUCIÓN"/>
    <x v="0"/>
  </r>
  <r>
    <n v="9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ASJUD"/>
    <s v="ASJUD"/>
    <s v="CAPACITACION EN CODIGO DE PROCEDIMIENTO ADMINISTRATIVO Y DE LO CONTENCIOSO ADMINISTRATIVO Y CONTRATACION ESTATAL"/>
    <n v="0"/>
    <n v="40000000"/>
    <n v="0"/>
    <n v="40000000"/>
    <n v="40000000"/>
    <n v="0"/>
    <n v="40000000"/>
    <m/>
    <d v="2018-10-08T00:00:00"/>
    <d v="2018-11-07T00:00:00"/>
    <n v="35000000"/>
    <s v="TALENTO HUMANO"/>
    <x v="2"/>
    <s v="PN DIPOL CD 082-2018 "/>
    <s v="NOVIEMBRE"/>
    <d v="2018-10-08T00:00:00"/>
    <d v="2018-11-07T00:00:00"/>
    <d v="2018-11-23T00:00:00"/>
    <s v="NOVIEMBRE"/>
    <s v="NO CUMPLIÓ"/>
    <n v="0"/>
    <s v="04-7-10058-2018"/>
    <s v="CO1.BDOS.595887"/>
    <d v="2018-11-26T00:00:00"/>
    <s v="CAPACITACION EN CODIGO DE PROCEDIMIENTO ADMINISTRATIVO Y DE LO CONTENCIOSO ADMINISTRATIVO Y CONTRATACION ESTATAL"/>
    <s v="860007759-3"/>
    <s v="COLEGIO MAYOR DE NUESTRA SEÑORA DEL ROSARIO"/>
    <s v="N/A"/>
    <s v="CAROL VANEGAS SALINAS"/>
    <n v="35000000"/>
    <m/>
    <n v="35000000"/>
    <n v="35000000"/>
    <m/>
    <d v="2018-11-29T00:00:00"/>
    <d v="2018-12-15T00:00:00"/>
    <s v="CONTRA ENTREGA "/>
    <n v="35000000"/>
    <n v="0"/>
    <s v="EJECUTADO"/>
    <x v="0"/>
  </r>
  <r>
    <n v="9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TAH"/>
    <s v="GUTAH"/>
    <s v="SERVICIOS DE BIENESTAR SOCIAL, SE REALIZA JORNADA RECREATIVA  PARA EL MEJORAMIENTO DE LA CALIDAD DE VIDA DE LOS FUNCIONARIOS DEL SERVICIO DE INTELIGENCIA COMPONENTE RECREACIÓN, DEPORTE, CULTURA Y TURISMO (AERÓBICOS, BALONCESTO, RANA, VÓLEIBOL,  Y ACTIVIDAD GASTRONÓMICA, ENCAMINADO A LA LÍNEA DE ACCIÓN ADULTEZ)"/>
    <n v="0"/>
    <n v="0"/>
    <n v="22000000"/>
    <n v="22000000"/>
    <n v="22000000"/>
    <n v="0"/>
    <n v="22000000"/>
    <m/>
    <d v="2018-09-24T00:00:00"/>
    <d v="2018-10-11T00:00:00"/>
    <n v="22000000"/>
    <s v="TALENTO HUMANO"/>
    <x v="3"/>
    <s v="PN DIPOL MIC 078-2018 "/>
    <s v="SEPTIEMBRE"/>
    <d v="2018-09-24T00:00:00"/>
    <d v="2018-10-11T00:00:00"/>
    <d v="2018-11-06T00:00:00"/>
    <s v="NOVIEMBRE"/>
    <s v="NO CUMPLIÓ"/>
    <n v="1000000"/>
    <s v="04-7-10059-2018"/>
    <s v="CO1.BDOS.575518"/>
    <d v="2018-11-23T00:00:00"/>
    <s v="SERVICIOS DE BIENESTAR SOCIAL, SE REALIZA JORNADA RECREATIVA  PARA EL MEJORAMIENTO DE LA CALIDAD DE VIDA DE LOS FUNCIONARIOS DEL SERVICIO DE INTELIGENCIA COMPONENTE RECREACIÓN, DEPORTE, CULTURA Y TURISMO (AERÓBICOS, BALONCESTO, RANA, VÓLEIBOL,  Y ACTIVIDAD GASTRONÓMICA, ENCAMINADO A LA LÍNEA DE ACCIÓN ADULTEZ)"/>
    <n v="52144547"/>
    <s v="YENITSE TAPIE ARIAS  "/>
    <s v="N/A"/>
    <s v="YENITSE TAPIE ARIAS  "/>
    <n v="21000000"/>
    <m/>
    <n v="21000000"/>
    <n v="21000000"/>
    <m/>
    <d v="2018-11-30T00:00:00"/>
    <d v="2018-12-23T00:00:00"/>
    <s v="CONTRA ENTREGA "/>
    <n v="21000000"/>
    <n v="0"/>
    <s v="EJECUTADO"/>
    <x v="0"/>
  </r>
  <r>
    <n v="9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ARCON"/>
    <s v="ARCON"/>
    <s v="ADQUISICIÓN MANGUERAS CONTRAINCENDIOS PARA LA DIRECCIÓN DE INTELIGENCIA POLICIAL "/>
    <n v="0"/>
    <n v="6000000"/>
    <n v="0"/>
    <n v="6000000"/>
    <n v="6000000"/>
    <n v="0"/>
    <n v="6000000"/>
    <m/>
    <d v="2018-10-08T00:00:00"/>
    <d v="2018-10-29T00:00:00"/>
    <n v="3676326.5"/>
    <s v="TALENTO HUMANO"/>
    <x v="3"/>
    <s v="PN DIPOL MIC 081-2018 "/>
    <s v="NOVIEMBRE"/>
    <d v="2018-10-08T00:00:00"/>
    <d v="2018-10-29T00:00:00"/>
    <d v="2018-11-23T00:00:00"/>
    <s v="NOVIEMBRE"/>
    <s v="NO CUMPLIÓ"/>
    <n v="68326.5"/>
    <s v="04-2-10060-2018"/>
    <s v="CO1.BDOS.594709"/>
    <d v="2018-11-29T00:00:00"/>
    <s v="ADQUISICIÓN MANGUERAS CONTRAINCENDIOS PARA LA DIRECCIÓN DE INTELIGENCIA POLICIAL "/>
    <s v="900864731-8"/>
    <s v="SIGNAL VIAL S.A.S."/>
    <s v="N/A"/>
    <s v="SANDRA MILENA GONZALEZ GARCÍA"/>
    <n v="3608000"/>
    <m/>
    <n v="3608000"/>
    <n v="3608000"/>
    <m/>
    <d v="2018-11-30T00:00:00"/>
    <d v="2018-12-15T00:00:00"/>
    <s v="CONTRA ENTREGA "/>
    <n v="3608000"/>
    <n v="0"/>
    <s v="EJECUTADO"/>
    <x v="0"/>
  </r>
  <r>
    <n v="9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TAH"/>
    <s v="GUTAH"/>
    <s v="REGALOS DE NAVIDAD PARA LOS HIJOS DE LOS FUNCIONARIOS AFILIADOS A DIBIE DE 0 A 10 AÑOS"/>
    <n v="0"/>
    <n v="0"/>
    <n v="26832498"/>
    <n v="26832498"/>
    <n v="26832498"/>
    <n v="0"/>
    <n v="26832498"/>
    <m/>
    <d v="2018-11-20T00:00:00"/>
    <d v="2018-11-20T00:00:00"/>
    <n v="26821200"/>
    <s v="TALENTO HUMANO"/>
    <x v="5"/>
    <s v="GRANDES SUPERFICIES"/>
    <s v="NOVIEMBRE"/>
    <d v="2018-11-20T00:00:00"/>
    <d v="2018-11-20T00:00:00"/>
    <d v="2018-11-27T00:00:00"/>
    <s v="NOVIEMBRE"/>
    <s v="CUMPLIÓ"/>
    <n v="0"/>
    <s v="33565-2018"/>
    <m/>
    <d v="2018-11-27T00:00:00"/>
    <s v="REGALOS DE NAVIDAD PARA LOS HIJOS DE LOS FUNCIONARIOS AFILIADOS A DIBIE DE 0 A 10 AÑOS"/>
    <n v="890900943"/>
    <s v="COLOMBIANA DE COMERCIO S.A Y/O ALKOSTO S.A"/>
    <s v="N/A"/>
    <s v="JHON LAGUNA"/>
    <n v="26821200"/>
    <m/>
    <n v="26821200"/>
    <n v="26821200"/>
    <m/>
    <d v="2018-11-29T00:00:00"/>
    <d v="2018-12-24T00:00:00"/>
    <s v="CONTRA ENTREGA "/>
    <n v="26821200"/>
    <n v="0"/>
    <s v="EJECUTADO"/>
    <x v="0"/>
  </r>
  <r>
    <n v="9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BIR"/>
    <s v="GUBIR"/>
    <s v="MANTENIMIENTO PREVENTIVO Y CORRECTIVO Y/O MEJORAS LOCATIVAS DE LAS INSTALACIONES ADSCRITAS A LA DIRECCIÓN DE INTELIGENCIA POLICIAL A PRECIOS UNITARIOS FIJOS SIN FÓRMULA DE REAJUSTE VIGENCIA 2018-2019"/>
    <n v="0"/>
    <n v="150262350"/>
    <n v="0"/>
    <n v="150262350"/>
    <n v="150262350"/>
    <n v="0"/>
    <n v="150262350"/>
    <n v="429000000"/>
    <d v="2018-09-15T00:00:00"/>
    <d v="2018-10-03T00:00:00"/>
    <n v="150262350"/>
    <s v="INFRAESTRUCTURA"/>
    <x v="6"/>
    <s v="PN DIPOL SA MC 076-2018"/>
    <s v="SEPTIEMBRE"/>
    <d v="2018-09-15T00:00:00"/>
    <d v="2018-10-03T00:00:00"/>
    <d v="2018-12-07T00:00:00"/>
    <s v="NOVIEMBRE"/>
    <s v="CUMPLIÓ"/>
    <n v="-429000000"/>
    <s v="04-6-10061-2018"/>
    <s v="CO1.BDOS.569514"/>
    <d v="2018-12-07T00:00:00"/>
    <s v="MANTENIMIENTO PREVENTIVO Y CORRECTIVO Y/O MEJORAS LOCATIVAS DE LAS INSTALACIONES ADSCRITAS A LA DIRECCIÓN DE INTELIGENCIA POLICIAL A PRECIOS UNITARIOS FIJOS SIN FÓRMULA DE REAJUSTE VIGENCIA 2018-2019"/>
    <s v="13231479-2"/>
    <s v="JOSE RAFAEL GOMEZ ARAMBULA"/>
    <s v="N/A"/>
    <s v="JOSE RAFAEL GOMEZ ARAMBULA"/>
    <n v="150262350"/>
    <n v="429000000"/>
    <n v="579262350"/>
    <n v="579262350"/>
    <m/>
    <d v="2018-12-12T00:00:00"/>
    <d v="2019-07-31T00:00:00"/>
    <s v="PORCENTAJE DE AVANCE "/>
    <n v="150262350"/>
    <n v="429000000"/>
    <s v="EN EJECUCIÓN"/>
    <x v="0"/>
  </r>
  <r>
    <n v="9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VEHICULOS"/>
    <s v="AREAD"/>
    <s v="ADQUISICIÓN SEGUROS OBLIGATORIOS QUE AMPARA DAÑOS CORPORALES QUE SE CAUSAN A LAS PERSONAS EN ACCIDENTES DE TRÁNSITO-SOAT, PARA LOS VEHÍCULOS Y MOTOCICLETAS DE LA DIRECCIÓN DE INTELIGENCIA POLICIAL"/>
    <n v="0"/>
    <n v="17416115"/>
    <n v="0"/>
    <n v="17416115"/>
    <n v="17416115"/>
    <n v="0"/>
    <n v="17416115"/>
    <m/>
    <d v="2018-11-30T00:00:00"/>
    <d v="2018-11-30T00:00:00"/>
    <n v="17416115"/>
    <s v="MOVILIDAD"/>
    <x v="1"/>
    <s v="CCE-292-1- AMP"/>
    <s v="NOVIEMBRE"/>
    <d v="2018-11-30T00:00:00"/>
    <d v="2018-11-30T00:00:00"/>
    <d v="2018-12-05T00:00:00"/>
    <s v="DICIEMBRE"/>
    <s v="NO CUMPLIÓ"/>
    <n v="0"/>
    <s v="27002-2018"/>
    <m/>
    <d v="2018-12-17T00:00:00"/>
    <s v="ADQUISICIÓN SEGUROS OBLIGATORIOS QUE AMPARA DAÑOS CORPORALES QUE SE CAUSAN A LAS PERSONAS EN ACCIDENTES DE TRÁNSITO-SOAT, PARA LOS VEHÍCULOS Y MOTOCICLETAS DE LA DIRECCIÓN DE INTELIGENCIA POLICIAL"/>
    <s v="860002400-2"/>
    <s v="LA PREVISORA S.A."/>
    <s v="N/A"/>
    <s v="JACINTO ALIRIO SALAMANCA BONILLA"/>
    <n v="17416115"/>
    <m/>
    <n v="17416115"/>
    <n v="17416115"/>
    <m/>
    <d v="2018-12-17T00:00:00"/>
    <d v="2018-12-31T00:00:00"/>
    <s v="CONTRA ENTREGA "/>
    <n v="17416115"/>
    <n v="0"/>
    <s v="EJECUTADO"/>
    <x v="0"/>
  </r>
  <r>
    <n v="9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TA"/>
    <s v="ATASI"/>
    <s v="MANTENIMIENTO PREVENTIVO Y CORRECTIVO DE VIDRIOS INTELIGENTES"/>
    <n v="0"/>
    <n v="5950000"/>
    <n v="0"/>
    <n v="5950000"/>
    <n v="5950000"/>
    <n v="0"/>
    <n v="5950000"/>
    <m/>
    <d v="2018-02-02T00:00:00"/>
    <d v="2018-02-05T00:00:00"/>
    <n v="5950000"/>
    <s v="INFRAESTRUCTURA"/>
    <x v="3"/>
    <s v="PN DIPOL MIC 013-2018"/>
    <s v="ENERO "/>
    <d v="2018-01-20T00:00:00"/>
    <d v="2018-01-29T00:00:00"/>
    <d v="2018-02-19T00:00:00"/>
    <s v="MARZO"/>
    <s v="CUMPLIÓ"/>
    <n v="5950000"/>
    <m/>
    <s v="id.CO1.BDOS.345459"/>
    <m/>
    <s v="MANTENIMIENTO PREVENTIVO Y CORRECTIVO DE VIDRIOS INTELIGENTES"/>
    <n v="0"/>
    <m/>
    <m/>
    <m/>
    <m/>
    <m/>
    <n v="0"/>
    <m/>
    <m/>
    <m/>
    <m/>
    <s v="PAGOS PARCIALES"/>
    <n v="0"/>
    <n v="0"/>
    <s v="DESIERTO"/>
    <x v="0"/>
  </r>
  <r>
    <n v="9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DESARROLLO, MEJORAS Y AJUSTES A MODULOS DEL SISTEMA SI3 Y BI, Y SOPORTE, ACTUALIZACION Y MANTENIMIENTO DE LA BASE DE DATOS SISTEMA SI3  "/>
    <n v="0"/>
    <n v="124000000"/>
    <n v="0"/>
    <n v="124000000"/>
    <n v="124000000"/>
    <n v="0"/>
    <n v="124000000"/>
    <m/>
    <d v="2018-02-15T00:00:00"/>
    <d v="2018-02-19T00:00:00"/>
    <n v="116997000"/>
    <s v="TELEMATICA"/>
    <x v="4"/>
    <s v="PN DIPOL SA 018-2018"/>
    <s v="ENERO "/>
    <d v="2018-01-15T00:00:00"/>
    <d v="2018-01-31T00:00:00"/>
    <d v="2018-04-02T00:00:00"/>
    <s v="MARZO"/>
    <s v="CUMPLIÓ"/>
    <n v="116997000"/>
    <m/>
    <s v="id.CO1.BDOS.356962"/>
    <m/>
    <s v="DESARROLLO, MEJORAS Y AJUSTES A MODULOS DEL SISTEMA SI3 Y BI, Y SOPORTE, ACTUALIZACION Y MANTENIMIENTO DE LA BASE DE DATOS SISTEMA SI3  "/>
    <n v="0"/>
    <m/>
    <m/>
    <m/>
    <m/>
    <m/>
    <n v="0"/>
    <m/>
    <m/>
    <m/>
    <m/>
    <s v="PAGOS PARCIALES"/>
    <n v="0"/>
    <n v="0"/>
    <s v="DESIERTO"/>
    <x v="0"/>
  </r>
  <r>
    <n v="9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MANTENIMIENTO PREVENTIVO Y CORRECTIVO DE BRILLADORAS, LAVADORAS Y PERSIANA ELECTRICA DE LA DIRECCION DE INTELIGENCIA POLICIAL   "/>
    <n v="0"/>
    <n v="6300000"/>
    <n v="0"/>
    <n v="6300000"/>
    <n v="6300000"/>
    <n v="0"/>
    <n v="6300000"/>
    <m/>
    <d v="2018-01-30T00:00:00"/>
    <d v="2018-02-20T00:00:00"/>
    <n v="6300000"/>
    <s v="INFRAESTRUCTURA"/>
    <x v="3"/>
    <s v="PN DIPOL MIC 019-2018"/>
    <s v="ENERO "/>
    <d v="2018-01-20T00:00:00"/>
    <d v="2018-01-31T00:00:00"/>
    <d v="2018-03-06T00:00:00"/>
    <s v="MARZO"/>
    <s v="CUMPLIÓ"/>
    <n v="6300000"/>
    <m/>
    <s v="id.CO1.BDOS.356968"/>
    <m/>
    <s v="MANTENIMIENTO PREVENTIVO Y CORRECTIVO DE BRILLADORAS, LAVADORAS Y PERSIANA ELECTRICA DE LA DIRECCION DE INTELIGENCIA POLICIAL   "/>
    <n v="0"/>
    <m/>
    <m/>
    <m/>
    <m/>
    <m/>
    <n v="0"/>
    <m/>
    <m/>
    <m/>
    <m/>
    <s v="PAGOS PARCIALES"/>
    <n v="0"/>
    <n v="0"/>
    <s v="DESIERTO"/>
    <x v="0"/>
  </r>
  <r>
    <n v="9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MANTENIMIENTO PREVENTIVO Y CORRECTIVO SISTEMAS AUDIOVISUALES DIPOL Y ESCUELA DE POLIGRAFIA"/>
    <n v="0"/>
    <n v="10000000"/>
    <n v="0"/>
    <n v="10000000"/>
    <n v="10000000"/>
    <n v="0"/>
    <n v="10000000"/>
    <m/>
    <d v="2018-02-01T00:00:00"/>
    <d v="2018-02-07T00:00:00"/>
    <n v="9758000"/>
    <s v="INFRAESTRUCTURA"/>
    <x v="4"/>
    <s v="PN DIPOL MIC 021-2018"/>
    <s v="ENERO "/>
    <d v="2018-01-20T00:00:00"/>
    <d v="2018-01-29T00:00:00"/>
    <d v="2018-02-22T00:00:00"/>
    <s v="MARZO"/>
    <s v="CUMPLIÓ"/>
    <n v="9758000"/>
    <m/>
    <s v="id.CO1.BDOS.349103"/>
    <m/>
    <s v="MANTENIMIENTO PREVENTIVO Y CORRECTIVO SISTEMAS AUDIOVISUALES DIPOL Y ESCUELA DE POLIGRAFIA"/>
    <n v="0"/>
    <m/>
    <m/>
    <m/>
    <m/>
    <m/>
    <n v="0"/>
    <m/>
    <m/>
    <m/>
    <m/>
    <s v="PAGOS PARCIALES"/>
    <n v="0"/>
    <n v="0"/>
    <s v="DESIERTO"/>
    <x v="0"/>
  </r>
  <r>
    <n v="10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2-05T00:00:00"/>
    <d v="2018-02-09T00:00:00"/>
    <n v="81991000"/>
    <s v="TELEMATICA"/>
    <x v="3"/>
    <s v="PN DIPOL SA 022-2018"/>
    <s v="ENERO "/>
    <d v="2018-01-20T00:00:00"/>
    <d v="2018-01-30T00:00:00"/>
    <d v="2018-03-16T00:00:00"/>
    <s v="MARZO"/>
    <s v="CUMPLIÓ"/>
    <n v="81991000"/>
    <m/>
    <s v="id.CO1.BDOS.351174"/>
    <m/>
    <s v="SOPORTE ACTUALIZACIÓN Y MANTENIMIENTO PGP"/>
    <n v="0"/>
    <m/>
    <m/>
    <m/>
    <m/>
    <m/>
    <n v="0"/>
    <m/>
    <m/>
    <m/>
    <m/>
    <s v="PAGOS PARCIALES"/>
    <n v="0"/>
    <n v="0"/>
    <s v="DESIERTO"/>
    <x v="0"/>
  </r>
  <r>
    <n v="10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PO"/>
    <s v="AOPEI"/>
    <s v="MANTENIMIENTO LABORATORIO DESARROLLO TECNOLÓGICO"/>
    <n v="0"/>
    <n v="40000000"/>
    <n v="0"/>
    <n v="40000000"/>
    <n v="40000000"/>
    <n v="0"/>
    <n v="40000000"/>
    <m/>
    <d v="2018-02-14T00:00:00"/>
    <d v="2018-02-16T00:00:00"/>
    <n v="23248200"/>
    <s v="TELEMATICA"/>
    <x v="3"/>
    <s v="PN DIPOL MIC 023-2018"/>
    <s v="ENERO "/>
    <d v="2018-01-25T00:00:00"/>
    <d v="2018-02-08T00:00:00"/>
    <d v="2018-03-06T00:00:00"/>
    <s v="MARZO"/>
    <s v="CUMPLIÓ"/>
    <n v="23248200"/>
    <m/>
    <s v="id.CO1.BDOS.355412"/>
    <m/>
    <s v="MANTENIMIENTO LABORATORIO DESARROLLO TECNOLÓGICO"/>
    <n v="0"/>
    <m/>
    <m/>
    <m/>
    <m/>
    <m/>
    <n v="0"/>
    <m/>
    <m/>
    <m/>
    <m/>
    <s v="PAGOS PARCIALES"/>
    <n v="0"/>
    <n v="0"/>
    <s v="DESIERTO"/>
    <x v="0"/>
  </r>
  <r>
    <n v="10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SEGURO OBLIGATORIO QUE AMPARA DAÑOS CORPORALES QUE SE CAUSAN A LAS PERSONAS EN ACCIDENTES DE TRÁNSITO-SOAT PARA LOS VEHICULOS Y MOTOCICLETAS DE LA DIRECCIÓN DE INTELIGENCIA POLICIAL"/>
    <n v="0"/>
    <n v="204038378"/>
    <n v="0"/>
    <n v="204038378"/>
    <n v="204038378"/>
    <n v="0"/>
    <n v="204038378"/>
    <m/>
    <d v="2018-03-11T00:00:00"/>
    <d v="2018-03-13T00:00:00"/>
    <n v="204038378"/>
    <s v="MOVILIDAD"/>
    <x v="5"/>
    <s v="CCE-292-1- AMP"/>
    <s v="FEBRERO"/>
    <d v="2018-02-10T00:00:00"/>
    <d v="2018-02-23T00:00:00"/>
    <d v="2018-03-21T00:00:00"/>
    <s v="MARZO"/>
    <s v="CUMPLIÓ"/>
    <n v="204038378"/>
    <m/>
    <n v="53784"/>
    <m/>
    <s v="ADQUISICIÓN SEGURO OBLIGATORIO QUE AMPARA DAÑOS CORPORALES QUE SE CAUSAN A LAS PERSONAS EN ACCIDENTES DE TRÁNSITO-SOAT PARA LOS VEHICULOS Y MOTOCICLETAS DE LA DIRECCIÓN DE INTELIGENCIA POLICIAL"/>
    <n v="0"/>
    <m/>
    <m/>
    <m/>
    <m/>
    <m/>
    <n v="0"/>
    <m/>
    <m/>
    <m/>
    <m/>
    <s v="PAGOS PARCIALES"/>
    <n v="0"/>
    <n v="0"/>
    <s v="DESIERTO"/>
    <x v="0"/>
  </r>
  <r>
    <n v="10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ARCSIGHT"/>
    <n v="0"/>
    <n v="95000000"/>
    <n v="0"/>
    <n v="95000000"/>
    <n v="95000000"/>
    <n v="0"/>
    <n v="95000000"/>
    <m/>
    <d v="2018-02-14T00:00:00"/>
    <d v="2018-02-19T00:00:00"/>
    <n v="94650000"/>
    <s v="TELEMATICA"/>
    <x v="4"/>
    <s v="PN DIPOL SA 024-2018"/>
    <s v="FEBRERO"/>
    <d v="2018-01-20T00:00:00"/>
    <d v="2018-02-07T00:00:00"/>
    <d v="2018-04-03T00:00:00"/>
    <s v="ABRIL"/>
    <s v="CUMPLIÓ"/>
    <n v="94650000"/>
    <m/>
    <s v="id.CO1.BDOS.357009"/>
    <m/>
    <s v="SOPORTE ACTUALIZACIÓN Y MANTENIMIENTO ARCSIGHT"/>
    <n v="0"/>
    <m/>
    <m/>
    <m/>
    <m/>
    <m/>
    <n v="0"/>
    <m/>
    <m/>
    <m/>
    <m/>
    <s v="PAGOS PARCIALES"/>
    <n v="0"/>
    <n v="0"/>
    <s v="DESIERTO"/>
    <x v="0"/>
  </r>
  <r>
    <n v="10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DESARROLLO MEJORAS Y AJUSTES A INTRANET"/>
    <n v="0"/>
    <n v="25000000"/>
    <n v="0"/>
    <n v="25000000"/>
    <n v="25000000"/>
    <n v="0"/>
    <n v="25000000"/>
    <m/>
    <d v="2018-02-26T00:00:00"/>
    <d v="2018-02-27T00:00:00"/>
    <n v="25000000"/>
    <s v="TELEMATICA"/>
    <x v="3"/>
    <s v="PN DIPOL MIC 027-2018"/>
    <s v="FEBRERO"/>
    <d v="2018-02-08T00:00:00"/>
    <d v="2018-02-19T00:00:00"/>
    <d v="2018-03-15T00:00:00"/>
    <s v="MARZO"/>
    <s v="CUMPLIÓ"/>
    <n v="25000000"/>
    <m/>
    <s v="id.CO1.BDOS.362704"/>
    <m/>
    <s v="DESARROLLO MEJORAS Y AJUSTES A INTRANET"/>
    <n v="0"/>
    <m/>
    <m/>
    <m/>
    <m/>
    <m/>
    <n v="0"/>
    <m/>
    <m/>
    <m/>
    <m/>
    <s v="PAGOS PARCIALES"/>
    <n v="0"/>
    <n v="0"/>
    <s v="DESIERTO"/>
    <x v="0"/>
  </r>
  <r>
    <n v="10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SUBIN"/>
    <s v="GUTAH"/>
    <s v="ACTIVIDADES DE INTEGRACIÓN Y MEJORAMIENTO DE LA CALIDAD DE VIDA- COMPONENTE RECREACIÓN, DEPORTE, CULTURA, TURISMO Y APOYO PSICOSOCIAL"/>
    <n v="0"/>
    <n v="87859000"/>
    <n v="0"/>
    <n v="87859000"/>
    <n v="87859000"/>
    <n v="0"/>
    <n v="87859000"/>
    <m/>
    <d v="2018-02-26T00:00:00"/>
    <d v="2018-03-02T00:00:00"/>
    <n v="85350000"/>
    <s v="TALENTO HUMANO"/>
    <x v="4"/>
    <s v="PN DIPOL SA 028-2018"/>
    <s v="FEBRERO"/>
    <d v="2018-02-10T00:00:00"/>
    <d v="2018-02-21T00:00:00"/>
    <d v="2018-04-16T00:00:00"/>
    <s v="ABRIL"/>
    <s v="CUMPLIÓ"/>
    <n v="85350000"/>
    <m/>
    <s v="id.CO1.BDOS.365431"/>
    <m/>
    <s v="ACTIVIDADES DE INTEGRACIÓN Y MEJORAMIENTO DE LA CALIDAD DE VIDA- COMPONENTE RECREACIÓN, DEPORTE, CULTURA, TURISMO Y APOYO PSICOSOCIAL"/>
    <n v="0"/>
    <m/>
    <m/>
    <m/>
    <m/>
    <m/>
    <n v="0"/>
    <m/>
    <m/>
    <m/>
    <m/>
    <s v="CONTRA ENTREGA "/>
    <n v="0"/>
    <n v="0"/>
    <s v="DESIERTO"/>
    <x v="0"/>
  </r>
  <r>
    <n v="10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CERTIFICADOR DE CABLEADO ESTRUCTURADO"/>
    <n v="0"/>
    <n v="30900000"/>
    <n v="0"/>
    <n v="30900000"/>
    <n v="30900000"/>
    <n v="0"/>
    <n v="30900000"/>
    <m/>
    <d v="2018-04-03T00:00:00"/>
    <d v="2018-03-14T00:00:00"/>
    <n v="30648450"/>
    <s v="TELEMATICA"/>
    <x v="3"/>
    <s v="PN DIPOL MIC 034-2018"/>
    <s v="FEBRERO"/>
    <d v="2018-02-26T00:00:00"/>
    <d v="2018-03-06T00:00:00"/>
    <d v="2018-04-03T00:00:00"/>
    <s v="ABRIL"/>
    <s v="CUMPLIÓ"/>
    <n v="30648450"/>
    <m/>
    <s v="id.CO1.BDOS.373930"/>
    <m/>
    <s v="ADQUISICIÓN CERTIFICADOR DE CABLEADO ESTRUCTURADO"/>
    <n v="0"/>
    <m/>
    <m/>
    <m/>
    <m/>
    <m/>
    <n v="0"/>
    <m/>
    <m/>
    <m/>
    <m/>
    <s v="CONTRA ENTREGA "/>
    <n v="0"/>
    <n v="0"/>
    <s v="DESIERTO"/>
    <x v="0"/>
  </r>
  <r>
    <n v="10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, INSTALACIÓN Y/O CONFIGURACIÓN DE EQUIPO BACKUP DATACENTER PRINCIPAL Y ALTERNO DE LA DIRECCIÓN DE INTELIGENCIA POLICIAL"/>
    <n v="0"/>
    <n v="420000000"/>
    <n v="0"/>
    <n v="420000000"/>
    <n v="420000000"/>
    <n v="0"/>
    <n v="420000000"/>
    <m/>
    <d v="2018-03-10T00:00:00"/>
    <d v="2018-03-14T00:00:00"/>
    <n v="410904311.11000001"/>
    <s v="TELEMATICA"/>
    <x v="4"/>
    <s v="PN DIPOL SA 035-2018"/>
    <s v="FEBRERO"/>
    <d v="2018-02-10T00:00:00"/>
    <d v="2018-02-26T00:00:00"/>
    <d v="2018-04-26T00:00:00"/>
    <s v="ABRIL"/>
    <s v="CUMPLIÓ"/>
    <n v="410904311.11000001"/>
    <m/>
    <s v="id.CO1.BDOS.373937"/>
    <m/>
    <s v="ADQUISICIÓN, INSTALACIÓN Y/O CONFIGURACIÓN DE EQUIPO BACKUP DATACENTER PRINCIPAL Y ALTERNO DE LA DIRECCIÓN DE INTELIGENCIA POLICIAL"/>
    <n v="0"/>
    <m/>
    <m/>
    <m/>
    <m/>
    <m/>
    <n v="0"/>
    <m/>
    <m/>
    <m/>
    <m/>
    <s v="CONTRA ENTREGA "/>
    <n v="0"/>
    <n v="0"/>
    <s v="DESIERTO"/>
    <x v="0"/>
  </r>
  <r>
    <n v="10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PO "/>
    <s v="AOPEI"/>
    <s v="ANÁLISIS FÍSICO QUÍMICO DE LOS VERTIMIENTOS"/>
    <n v="0"/>
    <n v="3800000"/>
    <n v="0"/>
    <n v="3800000"/>
    <n v="3800000"/>
    <n v="0"/>
    <n v="3800000"/>
    <m/>
    <d v="2018-03-20T00:00:00"/>
    <d v="2018-03-23T00:00:00"/>
    <n v="3800000"/>
    <s v="INFRAESTRUCTURA"/>
    <x v="3"/>
    <s v="PN DIPOL MIC 036-2018"/>
    <s v="FEBRERO"/>
    <d v="2018-02-25T00:00:00"/>
    <d v="2018-03-07T00:00:00"/>
    <d v="2018-04-11T00:00:00"/>
    <s v="ABRIL"/>
    <s v="CUMPLIÓ"/>
    <n v="3800000"/>
    <m/>
    <s v="id.CO1.BDOS.380722"/>
    <m/>
    <s v="ANÁLISIS FÍSICO QUÍMICO DE LOS VERTIMIENTOS"/>
    <n v="0"/>
    <m/>
    <m/>
    <m/>
    <m/>
    <m/>
    <n v="0"/>
    <m/>
    <m/>
    <m/>
    <m/>
    <s v="PAGOS PARCIALES"/>
    <n v="0"/>
    <n v="0"/>
    <s v="DESIERTO"/>
    <x v="0"/>
  </r>
  <r>
    <n v="10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PO"/>
    <s v="AOPEI"/>
    <s v="MANTENIMIENTO LABORATORIO DESARROLLO TECNOLOGICO"/>
    <n v="0"/>
    <n v="40000000"/>
    <n v="0"/>
    <n v="40000000"/>
    <n v="40000000"/>
    <n v="0"/>
    <n v="40000000"/>
    <m/>
    <d v="2018-03-25T00:00:00"/>
    <d v="2018-03-28T00:00:00"/>
    <n v="36139700"/>
    <s v="TELEMATICA"/>
    <x v="3"/>
    <s v="PN DIPOL MIC 037-2018"/>
    <s v="ENERO "/>
    <d v="2018-02-26T00:00:00"/>
    <d v="2018-03-05T00:00:00"/>
    <d v="2018-04-16T00:00:00"/>
    <s v="MARZO"/>
    <s v="CUMPLIÓ"/>
    <n v="36139700"/>
    <m/>
    <s v="id.CO1.BDOS.387041"/>
    <m/>
    <s v="MANTENIMIENTO LABORATORIO DESARROLLO TECNOLOGICO"/>
    <n v="0"/>
    <m/>
    <m/>
    <m/>
    <m/>
    <m/>
    <n v="0"/>
    <m/>
    <m/>
    <m/>
    <m/>
    <s v="PAGOS PARCIALES"/>
    <n v="0"/>
    <n v="0"/>
    <s v="DESIERTO"/>
    <x v="0"/>
  </r>
  <r>
    <n v="11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4-01T00:00:00"/>
    <d v="2018-04-04T00:00:00"/>
    <n v="81991000"/>
    <s v="TELEMATICA"/>
    <x v="4"/>
    <s v="PN DIPOL SA 040-2018"/>
    <s v="ENERO "/>
    <d v="2018-01-20T00:00:00"/>
    <d v="2018-01-30T00:00:00"/>
    <d v="2018-05-17T00:00:00"/>
    <s v="MARZO"/>
    <s v="CUMPLIÓ"/>
    <n v="81991000"/>
    <m/>
    <s v="id.CO1.BDOS.390439"/>
    <m/>
    <s v="SOPORTE ACTUALIZACIÓN Y MANTENIMIENTO PGP"/>
    <n v="0"/>
    <m/>
    <m/>
    <m/>
    <m/>
    <m/>
    <n v="0"/>
    <m/>
    <m/>
    <m/>
    <m/>
    <s v="PAGOS PARCIALES"/>
    <n v="0"/>
    <n v="0"/>
    <s v="DESIERTO"/>
    <x v="0"/>
  </r>
  <r>
    <n v="11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MANTENIMIENTO PREVENTIVO Y CORRECTIVO DE BRILLADORAS, LAVADORAS Y PERSIANA ELECTRICA DE LA DIRECCION DE INTELIGENCIA POLICIAL"/>
    <n v="0"/>
    <n v="6300000"/>
    <n v="0"/>
    <n v="6300000"/>
    <n v="6300000"/>
    <n v="0"/>
    <n v="6300000"/>
    <m/>
    <d v="2018-04-08T00:00:00"/>
    <d v="2018-04-12T00:00:00"/>
    <n v="6300000"/>
    <s v="INFRAESTRUCTURA"/>
    <x v="3"/>
    <s v="PN DIPOL MIC 042-2018"/>
    <s v="ENERO "/>
    <d v="2018-01-20T00:00:00"/>
    <d v="2018-01-31T00:00:00"/>
    <d v="2018-04-27T00:00:00"/>
    <s v="MARZO"/>
    <s v="CUMPLIÓ"/>
    <n v="6300000"/>
    <m/>
    <s v="id.CO1.BDOS.397067"/>
    <m/>
    <s v="MANTENIMIENTO PREVENTIVO Y CORRECTIVO DE BRILLADORAS, LAVADORAS Y PERSIANA ELECTRICA DE LA DIRECCION DE INTELIGENCIA POLICIAL"/>
    <n v="0"/>
    <m/>
    <m/>
    <m/>
    <m/>
    <m/>
    <n v="0"/>
    <m/>
    <m/>
    <m/>
    <m/>
    <s v="PAGOS PARCIALES"/>
    <n v="0"/>
    <n v="0"/>
    <s v="DESIERTO"/>
    <x v="0"/>
  </r>
  <r>
    <n v="11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, ACTUALIZACIÓN Y MANTENIMIENTO ARCSIGHT"/>
    <n v="0"/>
    <n v="95000000"/>
    <n v="0"/>
    <n v="95000000"/>
    <n v="95000000"/>
    <n v="0"/>
    <n v="95000000"/>
    <m/>
    <d v="2018-04-10T00:00:00"/>
    <d v="2018-04-16T00:00:00"/>
    <n v="94650000"/>
    <s v="TELEMATICA"/>
    <x v="4"/>
    <s v="PN DIPOL SA 043-2018"/>
    <s v="ENERO "/>
    <d v="2018-01-20T00:00:00"/>
    <d v="2018-02-07T00:00:00"/>
    <d v="2018-05-30T00:00:00"/>
    <s v="MARZO"/>
    <s v="CUMPLIÓ"/>
    <n v="94650000"/>
    <m/>
    <s v="id.CO1.BDOS.398021"/>
    <m/>
    <s v="SOPORTE, ACTUALIZACIÓN Y MANTENIMIENTO ARCSIGHT"/>
    <n v="0"/>
    <m/>
    <m/>
    <m/>
    <m/>
    <m/>
    <n v="0"/>
    <m/>
    <m/>
    <m/>
    <m/>
    <s v="PAGOS PARCIALES"/>
    <n v="0"/>
    <n v="0"/>
    <s v="DESIERTO"/>
    <x v="0"/>
  </r>
  <r>
    <n v="11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PROYECTO SISTEMA DE INTELIGENCIA POLICIAL"/>
    <n v="0"/>
    <n v="2972552858"/>
    <n v="0"/>
    <n v="2972552858"/>
    <n v="2972552858"/>
    <n v="0"/>
    <n v="2972552858"/>
    <m/>
    <d v="2018-04-27T00:00:00"/>
    <d v="2018-05-02T00:00:00"/>
    <n v="2971552738"/>
    <s v="TELEMATICA"/>
    <x v="6"/>
    <s v="PN DIPOL SA MC 046-2018"/>
    <s v="MARZO"/>
    <d v="2018-03-10T00:00:00"/>
    <d v="2018-04-19T00:00:00"/>
    <d v="2018-06-28T00:00:00"/>
    <s v="FEBRERO"/>
    <s v="CUMPLIÓ"/>
    <n v="2971552738"/>
    <m/>
    <s v="id.CO1.BDOS.407301"/>
    <m/>
    <s v="PROYECTO SISTEMA DE INTELIGENCIA POLICIAL"/>
    <n v="0"/>
    <m/>
    <m/>
    <m/>
    <m/>
    <m/>
    <n v="0"/>
    <m/>
    <m/>
    <m/>
    <m/>
    <s v="PAGOS PARCIALES"/>
    <n v="0"/>
    <n v="0"/>
    <s v="DESIERTO"/>
    <x v="0"/>
  </r>
  <r>
    <n v="11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5-24T00:00:00"/>
    <d v="2018-05-29T00:00:00"/>
    <n v="81991000"/>
    <s v="TELEMATICA"/>
    <x v="4"/>
    <s v="PN DIPOL SA 054-2018"/>
    <s v="ENERO "/>
    <d v="2018-01-20T00:00:00"/>
    <d v="2018-01-30T00:00:00"/>
    <d v="2018-07-10T00:00:00"/>
    <s v="MARZO"/>
    <s v="CUMPLIÓ"/>
    <n v="81991000"/>
    <m/>
    <s v="id.CO1.BDOS.430327"/>
    <m/>
    <s v="SOPORTE ACTUALIZACIÓN Y MANTENIMIENTO PGP"/>
    <n v="0"/>
    <m/>
    <m/>
    <m/>
    <m/>
    <m/>
    <n v="0"/>
    <m/>
    <m/>
    <m/>
    <m/>
    <s v="PAGOS PARCIALES"/>
    <n v="0"/>
    <n v="0"/>
    <s v="DESIERTO"/>
    <x v="0"/>
  </r>
  <r>
    <n v="11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IPRO"/>
    <s v="CIPRO"/>
    <s v="ADQUISICIÓN LICENCIAS DE ANÁLISIS CUALITATIVO"/>
    <n v="0"/>
    <n v="20000000"/>
    <n v="0"/>
    <n v="20000000"/>
    <n v="20000000"/>
    <n v="0"/>
    <n v="20000000"/>
    <m/>
    <d v="2018-06-04T00:00:00"/>
    <d v="2018-06-08T00:00:00"/>
    <n v="19470000"/>
    <s v="TELEMATICA"/>
    <x v="3"/>
    <s v="PN DIPOL MIC 057-2018"/>
    <s v="MAYO"/>
    <d v="2018-05-14T00:00:00"/>
    <d v="2018-05-27T00:00:00"/>
    <d v="2018-07-04T00:00:00"/>
    <s v="JUNIO"/>
    <s v="CUMPLIÓ"/>
    <n v="19470000"/>
    <m/>
    <s v="id.CO1.BDOS.445386"/>
    <m/>
    <s v="ADQUISICIÓN LICENCIAS DE ANÁLISIS CUALITATIVO"/>
    <n v="0"/>
    <m/>
    <m/>
    <m/>
    <m/>
    <m/>
    <n v="0"/>
    <m/>
    <m/>
    <m/>
    <m/>
    <s v="CONTRA ENTREGA "/>
    <n v="0"/>
    <n v="0"/>
    <s v="DESIERTO"/>
    <x v="0"/>
  </r>
  <r>
    <n v="11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PAPELERÍA PARA LA DIRECCIÓN DE INTELIGENCIA POLICIAL "/>
    <n v="0"/>
    <n v="52562980.649999999"/>
    <n v="0"/>
    <n v="52562980.649999999"/>
    <n v="52562980.649999999"/>
    <n v="0"/>
    <n v="52562980.649999999"/>
    <m/>
    <d v="2018-07-03T00:00:00"/>
    <d v="2018-07-09T00:00:00"/>
    <n v="50509889.399999999"/>
    <s v="INTENDENCIA "/>
    <x v="3"/>
    <s v="PN DIPOL MIC 060-2018"/>
    <s v="JUNIO"/>
    <d v="2018-06-12T00:00:00"/>
    <d v="2018-06-22T00:00:00"/>
    <d v="2018-07-27T00:00:00"/>
    <s v="JULIO"/>
    <s v="CUMPLIÓ"/>
    <n v="50509889.399999999"/>
    <m/>
    <s v="id.CO1.BDOS.467460"/>
    <m/>
    <s v="ADQUISICIÓN DE PAPELERÍA PARA LA DIRECCIÓN DE INTELIGENCIA POLICIAL"/>
    <n v="0"/>
    <m/>
    <m/>
    <m/>
    <m/>
    <m/>
    <n v="0"/>
    <m/>
    <m/>
    <m/>
    <m/>
    <s v="CONTRA ENTREGA "/>
    <n v="0"/>
    <n v="0"/>
    <s v="DESIERTO"/>
    <x v="0"/>
  </r>
  <r>
    <n v="11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VEHICULOS"/>
    <s v="AREAD"/>
    <s v="ADQUISICIÓN SEGUROS OBLIGATORIOS QUE AMPARA DAÑOS CORPORALES QUE SE CAUSAN A LAS PERSONAS EN ACCIDENTES DE TRÁNSITO-SOAT, PARA LOS VEHÍCULOS Y MOTOCICLETAS DE LA DIRECCIÓN DE INTELIGENCIA POLICIAL"/>
    <n v="0"/>
    <n v="40000000"/>
    <n v="0"/>
    <n v="40000000"/>
    <n v="40000000"/>
    <n v="0"/>
    <n v="40000000"/>
    <m/>
    <d v="2018-09-24T00:00:00"/>
    <d v="2018-10-23T00:00:00"/>
    <n v="32972700"/>
    <s v="TALENTO HUMANO"/>
    <x v="3"/>
    <s v="PN DIPOL MIC 080-2018 "/>
    <s v="SEPTIEMBRE"/>
    <d v="2018-09-24T00:00:00"/>
    <d v="2018-10-23T00:00:00"/>
    <d v="2018-11-13T00:00:00"/>
    <s v="NOVIEMBRE"/>
    <s v="CUMPLIÓ"/>
    <n v="32972700"/>
    <m/>
    <m/>
    <m/>
    <s v="ADQUISICIÓN SEGUROS OBLIGATORIOS QUE AMPARA DAÑOS CORPORALES QUE SE CAUSAN A LAS PERSONAS EN ACCIDENTES DE TRÁNSITO-SOAT, PARA LOS VEHÍCULOS Y MOTOCICLETAS DE LA DIRECCIÓN DE INTELIGENCIA POLICIAL"/>
    <n v="0"/>
    <m/>
    <m/>
    <m/>
    <m/>
    <m/>
    <n v="0"/>
    <m/>
    <m/>
    <m/>
    <m/>
    <s v="CONTRA ENTREGA "/>
    <n v="0"/>
    <n v="0"/>
    <s v="DESIERTO"/>
    <x v="0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s v="DEVUELTO"/>
    <x v="2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s v="POR LLEGAR "/>
    <x v="3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s v="ECOS"/>
    <x v="4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m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1">
  <r>
    <n v="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BIR"/>
    <s v="AREAD"/>
    <s v="ARRENDAMIENTO OFICINA CASUR  2017-2018"/>
    <n v="0"/>
    <n v="4871094"/>
    <n v="0"/>
    <n v="4871094"/>
    <n v="4871094"/>
    <n v="0"/>
    <n v="4871094"/>
    <m/>
    <d v="2018-01-01T00:00:00"/>
    <d v="2018-01-01T00:00:00"/>
    <n v="4871094"/>
    <s v="INFRAESTRUCTURA "/>
    <x v="0"/>
    <s v="PN DIPOL CD 056-2017"/>
    <s v="ENERO "/>
    <d v="2018-01-01T00:00:00"/>
    <d v="2018-01-01T00:00:00"/>
    <d v="2018-01-01T00:00:00"/>
    <s v="ENERO"/>
    <s v="CUMPLIÓ"/>
    <n v="0"/>
    <s v="04-1-10039-2017"/>
    <s v="17-12-6669441"/>
    <d v="2018-01-01T00:00:00"/>
    <s v="ARRENDAMIENTO OFICINA CASUR  2017-2018"/>
    <s v="899999073-7"/>
    <s v="CAJA DE SUELDOS DE RETIRO POLICIA NACIONAL"/>
    <s v="N/A"/>
    <s v="Brigadier General (RA) JORGE ALIRIO BARON LEGUIZAMON "/>
    <n v="4871094"/>
    <m/>
    <n v="4871094"/>
    <n v="4871094"/>
    <m/>
    <d v="2018-01-01T00:00:00"/>
    <d v="2018-06-30T00:00:00"/>
    <s v="PAGOS PARCIALES"/>
    <n v="4871094"/>
    <n v="0"/>
    <s v="EJECUTADO"/>
  </r>
  <r>
    <n v="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BIR"/>
    <s v="AREAD"/>
    <s v="ARRENDAMIENTO OFICINA CASUR  2017-2019"/>
    <n v="0"/>
    <n v="2435547"/>
    <n v="0"/>
    <n v="2435547"/>
    <n v="2435547"/>
    <n v="0"/>
    <n v="2435547"/>
    <m/>
    <d v="2018-01-19T00:00:00"/>
    <d v="2018-01-19T00:00:00"/>
    <n v="2435547"/>
    <s v="INFRAESTRUCTURA "/>
    <x v="1"/>
    <s v="PN DIPOL CD 056-2018"/>
    <s v="ENERO "/>
    <d v="2018-01-01T00:00:00"/>
    <d v="2018-01-04T00:00:00"/>
    <d v="2018-01-19T00:00:00"/>
    <s v="ENERO"/>
    <s v="CUMPLIÓ"/>
    <n v="0"/>
    <s v="04-1-10039-01-2017"/>
    <s v="17-12-6669441"/>
    <d v="2018-01-19T00:00:00"/>
    <s v="ARRENDAMIENTO OFICINA CASUR  2017-2018"/>
    <s v="899999073-7"/>
    <s v="CAJA DE SUELDOS DE RETIRO POLICIA NACIONAL"/>
    <s v="N/A"/>
    <s v="Brigadier General (RA) JORGE ALIRIO BARON LEGUIZAMON "/>
    <n v="2435547"/>
    <m/>
    <n v="2435547"/>
    <n v="2435547"/>
    <m/>
    <d v="2018-07-01T00:00:00"/>
    <d v="2018-09-30T00:00:00"/>
    <s v="PAGOS PARCIALES"/>
    <n v="2435547"/>
    <n v="0"/>
    <s v="EJECUTADO"/>
  </r>
  <r>
    <n v="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BIR"/>
    <s v="AREAD"/>
    <s v="ARRENDAMIENTO OFICINA CASUR  2017-2019"/>
    <n v="0"/>
    <n v="811849"/>
    <n v="0"/>
    <n v="811849"/>
    <n v="811849"/>
    <n v="0"/>
    <n v="811849"/>
    <m/>
    <d v="2018-09-10T00:00:00"/>
    <d v="2018-09-10T00:00:00"/>
    <n v="811849"/>
    <s v="INFRAESTRUCTURA "/>
    <x v="1"/>
    <s v="PN DIPOL CD 056-2018"/>
    <s v="SEPTIEMBRE"/>
    <d v="2018-09-10T00:00:00"/>
    <d v="2018-09-10T00:00:00"/>
    <d v="2018-09-30T00:00:00"/>
    <s v="SEPTIEMBRE"/>
    <s v="CUMPLIÓ"/>
    <n v="0"/>
    <s v="04-1-10039-02-2017"/>
    <s v="17-12-6669441"/>
    <d v="2018-09-28T00:00:00"/>
    <s v="ARRENDAMIENTO OFICINA CASUR  2017-2018"/>
    <s v="899999073-7"/>
    <s v="CAJA DE SUELDOS DE RETIRO POLICIA NACIONAL"/>
    <s v="N/A"/>
    <s v="Brigadier General (RA) JORGE ALIRIO BARON LEGUIZAMON "/>
    <n v="811849"/>
    <m/>
    <n v="811849"/>
    <n v="811849"/>
    <m/>
    <d v="2018-10-01T00:00:00"/>
    <d v="2018-10-31T00:00:00"/>
    <s v="PAGOS PARCIALES"/>
    <n v="811849"/>
    <n v="0"/>
    <s v="EJECUTADO"/>
  </r>
  <r>
    <n v="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RECO"/>
    <s v="ARCON"/>
    <s v="CONSTRUCCIÓN, DOTACION, CABLEADO ESTRUCTURADO, EQUIPOS ACTIVOS, PLANTA ELECTRICA Y UPS DEL CENTRO ESTRATEGICO DE CREDIBILIDAD Y CONFIANZA REGIÓN 6, EN ENVIGADO (ANTIOQUIA) A PRECIOS UNITARIOS FIJOS SIN FÓRMULA DE REAJUSTE"/>
    <n v="0"/>
    <n v="0"/>
    <n v="0"/>
    <n v="0"/>
    <n v="0"/>
    <n v="4339742254.6099997"/>
    <n v="4339742254.6099997"/>
    <m/>
    <d v="2018-01-01T00:00:00"/>
    <d v="2018-01-01T00:00:00"/>
    <n v="4339742254.6099997"/>
    <s v="INFRAESTRUCTURA "/>
    <x v="0"/>
    <s v="PN DIPOL SA MC 052-2017"/>
    <s v="ENERO "/>
    <d v="2018-01-01T00:00:00"/>
    <d v="2018-01-01T00:00:00"/>
    <d v="2018-01-01T00:00:00"/>
    <s v="ENERO"/>
    <s v="CUMPLIÓ"/>
    <n v="0"/>
    <s v="04-6-10041-2017"/>
    <s v="17-11-6602694"/>
    <d v="2018-01-01T00:00:00"/>
    <s v="CONSTRUCCIÓN, DOTACION, CABLEADO ESTRUCTURADO, EQUIPOS ACTIVOS, PLANTA ELECTRICA Y UPS DEL CENTRO ESTRATEGICO DE CREDIBILIDAD Y CONFIANZA REGIÓN 6, EN ENVIGADO (ANTIOQUIA) A PRECIOS UNITARIOS FIJOS SIN FÓRMULA DE REAJUSTE"/>
    <s v="901096201-4"/>
    <s v="CONSORCIO JEKC"/>
    <s v="CONSORCIO"/>
    <s v="NYDIA ELVIRA CUELLAR DE BELTRAN"/>
    <n v="4339742254.6099997"/>
    <m/>
    <n v="4339742254.6099997"/>
    <m/>
    <n v="4339742254.6099997"/>
    <d v="2018-01-01T00:00:00"/>
    <d v="2018-09-28T00:00:00"/>
    <s v="PAGOS PARCIALES"/>
    <n v="4196064468.3800001"/>
    <n v="143677786.22999954"/>
    <s v="EN EJECUCIÓN"/>
  </r>
  <r>
    <n v="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RECO"/>
    <s v="ARCON"/>
    <s v="CONSTRUCCIÓN, DOTACION, CABLEADO ESTRUCTURADO, EQUIPOS ACTIVOS, PLANTA ELECTRICA Y UPS DEL CENTRO ESTRATEGICO DE CREDIBILIDAD Y CONFIANZA REGIÓN 6, EN ENVIGADO (ANTIOQUIA) A PRECIOS UNITARIOS FIJOS SIN FÓRMULA DE REAJUSTE"/>
    <n v="0"/>
    <n v="0"/>
    <n v="0"/>
    <n v="0"/>
    <n v="0"/>
    <n v="143104457.38999999"/>
    <n v="143104457.38999999"/>
    <m/>
    <d v="2018-08-18T00:00:00"/>
    <d v="2018-08-18T00:00:00"/>
    <n v="143104457.38999999"/>
    <s v="INFRAESTRUCTURA "/>
    <x v="1"/>
    <s v="PN DIPOL SA MC 052-2017"/>
    <s v="AGOSTO"/>
    <d v="2018-08-18T00:00:00"/>
    <d v="2018-08-18T00:00:00"/>
    <d v="2018-09-30T00:00:00"/>
    <s v="SEPTIEMBRE"/>
    <s v="CUMPLIÓ"/>
    <n v="0"/>
    <s v="04-6-10041-9-2017"/>
    <s v="17-11-6602694"/>
    <d v="2018-09-27T00:00:00"/>
    <s v="CONSTRUCCIÓN, DOTACION, CABLEADO ESTRUCTURADO, EQUIPOS ACTIVOS, PLANTA ELECTRICA Y UPS DEL CENTRO ESTRATEGICO DE CREDIBILIDAD Y CONFIANZA REGIÓN 6, EN ENVIGADO (ANTIOQUIA) A PRECIOS UNITARIOS FIJOS SIN FÓRMULA DE REAJUSTE"/>
    <s v="901096201-4"/>
    <s v="CONSORCIO JEKC"/>
    <s v="CONSORCIO"/>
    <s v="NYDIA ELVIRA CUELLAR DE BELTRAN"/>
    <n v="143104457.38999999"/>
    <m/>
    <n v="143104457.38999999"/>
    <m/>
    <n v="143104457.38999999"/>
    <d v="2018-10-01T00:00:00"/>
    <d v="2018-10-31T00:00:00"/>
    <s v="PAGOS PARCIALES"/>
    <n v="143104457.38999999"/>
    <n v="0"/>
    <s v="EJECUTADO"/>
  </r>
  <r>
    <n v="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GE"/>
    <s v="ARCON"/>
    <s v="ADQUISICION DE ALIMENTOS, MATERIAL VETERINARIO Y SOSTENIMIENTO DE SEMOVIENTES CANINOS"/>
    <n v="0"/>
    <n v="2811216"/>
    <n v="0"/>
    <n v="2811216"/>
    <n v="2811216"/>
    <n v="0"/>
    <n v="2811216"/>
    <m/>
    <d v="2018-01-01T00:00:00"/>
    <d v="2018-01-01T00:00:00"/>
    <n v="2811216"/>
    <s v="INTENDENCIA "/>
    <x v="0"/>
    <s v="PN DIPOL MIC 059-2017"/>
    <s v="ENERO "/>
    <d v="2018-01-01T00:00:00"/>
    <d v="2018-01-01T00:00:00"/>
    <d v="2018-01-01T00:00:00"/>
    <s v="ENERO"/>
    <s v="CUMPLIÓ"/>
    <n v="0"/>
    <s v="04-6-10042-2017"/>
    <s v="17-13-6728145"/>
    <d v="2018-01-01T00:00:00"/>
    <s v="ADQUISICION DE ALIMENTOS, MATERIAL VETERINARIO Y SOSTENIMIENTO DE SEMOVIENTES CANINOS"/>
    <s v="830043063-1"/>
    <s v="CONCENTRADOS EL RANCHO LTDA DROGUERÍA VETERINARIA"/>
    <s v="N/A"/>
    <s v="FERNANDO ADOLFO CARDENAS PINZÓN"/>
    <n v="2811216"/>
    <m/>
    <n v="2811216"/>
    <n v="2811216"/>
    <m/>
    <d v="2018-01-01T00:00:00"/>
    <d v="2018-07-06T00:00:00"/>
    <s v="PAGOS PARCIALES"/>
    <n v="2811216"/>
    <n v="0"/>
    <s v="EJECUTADO"/>
  </r>
  <r>
    <n v="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RECO"/>
    <s v="ARCON"/>
    <s v="INTERVENTORÍA TÉCNICO ADMINISTRATIVA, FINANCIERA, LEGAL Y AMBIENTAL PARA “CONSTRUCCIÓN, DOTACION, CABLEADO ESTRUCTURADO, EQUIPOS ACTIVOS, PLANTA ELECTRICA Y UPS DEL CENTRO ESTRATEGICO DE CREDIBILIDAD Y CONFIANZA REGIÓN 6, EN ENVIGADO (ANTIOQUIA) A PRECIOS UNITARIOS FIJOS SIN FÓRMULA DE REAJUSTE"/>
    <n v="0"/>
    <n v="0"/>
    <n v="0"/>
    <n v="0"/>
    <n v="0"/>
    <n v="440850000"/>
    <n v="440850000"/>
    <m/>
    <d v="2018-01-01T00:00:00"/>
    <d v="2018-01-01T00:00:00"/>
    <n v="440850000"/>
    <s v="INFRAESTRUCTURA "/>
    <x v="0"/>
    <s v="PN DIPOL CD 067-2017"/>
    <s v="ENERO "/>
    <d v="2018-01-01T00:00:00"/>
    <d v="2018-01-01T00:00:00"/>
    <d v="2018-01-01T00:00:00"/>
    <s v="ENERO"/>
    <s v="CUMPLIÓ"/>
    <n v="0"/>
    <s v="04-5-10045-2017"/>
    <s v="17-12-6774172"/>
    <d v="2018-01-01T00:00:00"/>
    <s v="INTERVENTORÍA TÉCNICO ADMINISTRATIVA, FINANCIERA, LEGAL Y AMBIENTAL PARA “CONSTRUCCIÓN, DOTACION, CABLEADO ESTRUCTURADO, EQUIPOS ACTIVOS, PLANTA ELECTRICA Y UPS DEL CENTRO ESTRATEGICO DE CREDIBILIDAD Y CONFIANZA REGIÓN 6, EN ENVIGADO (ANTIOQUIA) A PRECIOS UNITARIOS FIJOS SIN FÓRMULA DE REAJUSTE"/>
    <s v="899999230-7"/>
    <s v="UNIVERSIDAD DISTRITAL FRANCISICO JOSE DE CALDAS"/>
    <s v="N/A"/>
    <s v="WILLIAM MUÑOZ PRIETO"/>
    <n v="440850000"/>
    <m/>
    <n v="440850000"/>
    <m/>
    <n v="440850000"/>
    <d v="2018-01-01T00:00:00"/>
    <d v="2018-09-28T00:00:00"/>
    <s v="PAGOS PARCIALES"/>
    <n v="282782445"/>
    <n v="158067555"/>
    <s v="EN EJECUCIÓN"/>
  </r>
  <r>
    <n v="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DE VALES PARA EL SUMINISTRO DE COMBUSTIBLE VIGENCIA 2017-2018"/>
    <n v="0"/>
    <n v="168747300"/>
    <n v="0"/>
    <n v="168747300"/>
    <n v="168747300"/>
    <n v="0"/>
    <n v="168747300"/>
    <m/>
    <d v="2018-01-01T00:00:00"/>
    <d v="2018-01-01T00:00:00"/>
    <n v="168747300"/>
    <s v="MOVILIDAD"/>
    <x v="0"/>
    <s v="PN DIPOL SA 065-2017"/>
    <s v="ENERO "/>
    <d v="2018-01-01T00:00:00"/>
    <d v="2018-01-01T00:00:00"/>
    <d v="2018-01-01T00:00:00"/>
    <s v="ENERO"/>
    <s v="CUMPLIÓ"/>
    <n v="0"/>
    <s v="04-8-10054-2017"/>
    <s v="17-9-432646"/>
    <d v="2018-01-01T00:00:00"/>
    <s v="ADQUISICIÓN DE VALES PARA EL SUMINISTRO DE COMBUSTIBLE VIGENCIA 2017-2018"/>
    <s v="800219876-9 "/>
    <s v="SODEXO SERVICIOS DE BENEFICIOS E INCENTIVOS COLOMBIA S.A."/>
    <s v="N/A"/>
    <s v="JUAN ELCANA BOURGOIS"/>
    <n v="168747300"/>
    <m/>
    <n v="168747300"/>
    <n v="168747300"/>
    <m/>
    <d v="2018-01-01T00:00:00"/>
    <d v="2018-07-31T00:00:00"/>
    <s v="PAGOS PARCIALES"/>
    <n v="168747300"/>
    <n v="0"/>
    <s v="EJECUTADO"/>
  </r>
  <r>
    <n v="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DE VALES PARA EL SUMINISTRO DE COMBUSTIBLE VIGENCIA 2017-2018"/>
    <n v="0"/>
    <n v="49999200"/>
    <n v="0"/>
    <n v="49999200"/>
    <n v="49999200"/>
    <n v="0"/>
    <n v="49999200"/>
    <m/>
    <d v="2018-05-07T00:00:00"/>
    <d v="2018-05-08T00:00:00"/>
    <n v="49999200"/>
    <s v="MOVILIDAD"/>
    <x v="1"/>
    <s v="PN DIPOL SA 065-2017"/>
    <s v="ABRIL "/>
    <d v="2018-04-25T00:00:00"/>
    <d v="2018-04-30T00:00:00"/>
    <d v="2018-05-11T00:00:00"/>
    <s v="MAYO"/>
    <s v="CUMPLIÓ"/>
    <n v="0"/>
    <s v="04-8-10054-05-2017"/>
    <s v="17-9-432646"/>
    <d v="2018-05-11T00:00:00"/>
    <s v="ADQUISICIÓN DE VALES PARA EL SUMINISTRO DE COMBUSTIBLE VIGENCIA 2017-2018"/>
    <s v="800219876-9 "/>
    <s v="SODEXO SERVICIOS DE BENEFICIOS E INCENTIVOS COLOMBIA S.A."/>
    <s v="N/A"/>
    <s v="JUAN ELCANA BOURGOIS"/>
    <n v="49999200"/>
    <m/>
    <n v="49999200"/>
    <n v="49999200"/>
    <m/>
    <d v="2018-05-24T00:00:00"/>
    <d v="2018-09-30T00:00:00"/>
    <s v="PAGOS PARCIALES"/>
    <n v="49999200"/>
    <n v="0"/>
    <s v="EJECUTADO"/>
  </r>
  <r>
    <n v="1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SERVICIO INTEGRAL DE ASEO, FUMIGACION Y JARDINERIA CON SUMINISTRO DE ELEMENTOS PARA LAS INSTALACIONES DE LA DIRECCIÓN DE INTELIGENCIA POLICIAL VIGENCIA 2017-2018"/>
    <n v="0"/>
    <n v="164848905.63"/>
    <n v="0"/>
    <n v="164848905.63"/>
    <n v="164848905.63"/>
    <n v="0"/>
    <n v="164848905.63"/>
    <m/>
    <d v="2018-01-01T00:00:00"/>
    <d v="2018-01-01T00:00:00"/>
    <n v="164848905.63"/>
    <s v="INTENDENCIA "/>
    <x v="0"/>
    <s v="CCE-455-1-AMP-2016"/>
    <s v="ENERO "/>
    <d v="2018-01-01T00:00:00"/>
    <d v="2018-01-01T00:00:00"/>
    <d v="2018-01-01T00:00:00"/>
    <s v="ENERO"/>
    <s v="CUMPLIÓ"/>
    <n v="0"/>
    <n v="21057"/>
    <n v="42328"/>
    <d v="2018-01-01T00:00:00"/>
    <s v="SERVICIO INTEGRAL DE ASEO, FUMIGACION Y JARDINERIA CON SUMINISTRO DE ELEMENTOS PARA LAS INSTALACIONES DE LA DIRECCIÓN DE INTELIGENCIA POLICIAL VIGENCIA 2017-2018"/>
    <s v="860067479-2"/>
    <s v="SERVIASEO S.A."/>
    <s v="N/A"/>
    <s v="ALEX ROBERT QUIÑONES CARDENAS"/>
    <n v="164848905.63"/>
    <m/>
    <n v="164848905.63"/>
    <n v="164848905.63"/>
    <m/>
    <d v="2018-01-01T00:00:00"/>
    <d v="2018-07-31T00:00:00"/>
    <s v="PAGOS PARCIALES"/>
    <n v="164848905.63"/>
    <n v="0"/>
    <s v="EJECUTADO"/>
  </r>
  <r>
    <n v="1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SERVICIO INTEGRAL DE ASEO, FUMIGACION Y JARDINERIA CON SUMINISTRO DE ELEMENTOS PARA LAS INSTALACIONES DE LA DIRECCIÓN DE INTELIGENCIA POLICIAL VIGENCIA 2017-2018"/>
    <n v="0"/>
    <n v="47278277.210000001"/>
    <n v="0"/>
    <n v="47278277.210000001"/>
    <n v="47278277.210000001"/>
    <n v="0"/>
    <n v="47278277.210000001"/>
    <m/>
    <d v="2018-07-15T00:00:00"/>
    <d v="2018-07-18T00:00:00"/>
    <n v="47278277.210000001"/>
    <s v="INTENDENCIA "/>
    <x v="1"/>
    <s v="CCE-455-1-AMP-2016"/>
    <s v="JULIO"/>
    <d v="2018-07-15T00:00:00"/>
    <d v="2018-07-18T00:00:00"/>
    <d v="2018-07-30T00:00:00"/>
    <s v="JULIO"/>
    <s v="CUMPLIÓ"/>
    <n v="0"/>
    <n v="21057"/>
    <n v="42328"/>
    <d v="2018-01-01T00:00:00"/>
    <s v="SERVICIO INTEGRAL DE ASEO, FUMIGACION Y JARDINERIA CON SUMINISTRO DE ELEMENTOS PARA LAS INSTALACIONES DE LA DIRECCIÓN DE INTELIGENCIA POLICIAL VIGENCIA 2017-2018"/>
    <s v="860067479-2"/>
    <s v="SERVIASEO S.A."/>
    <s v="N/A"/>
    <s v="ALEX ROBERT QUIÑONES CARDENAS"/>
    <n v="47278277.210000001"/>
    <m/>
    <n v="47278277.210000001"/>
    <n v="47278277.210000001"/>
    <n v="0"/>
    <d v="2018-08-01T00:00:00"/>
    <d v="2018-09-30T00:00:00"/>
    <s v="PAGOS PARCIALES"/>
    <n v="47278277.210000001"/>
    <n v="0"/>
    <s v="EJECUTADO"/>
  </r>
  <r>
    <n v="1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SERVICIO INTEGRAL DE ASEO, FUMIGACION Y JARDINERIA CON SUMINISTRO DE ELEMENTOS PARA LAS INSTALACIONES DE LA DIRECCIÓN DE INTELIGENCIA POLICIAL VIGENCIA 2017-2018"/>
    <n v="0"/>
    <n v="6008655.9500000002"/>
    <n v="0"/>
    <n v="6008655.9500000002"/>
    <n v="6008655.9500000002"/>
    <n v="0"/>
    <n v="6008655.9500000002"/>
    <m/>
    <d v="2018-09-13T00:00:00"/>
    <d v="2018-09-13T00:00:00"/>
    <n v="6008655.9500000002"/>
    <s v="INTENDENCIA "/>
    <x v="1"/>
    <s v="CCE-455-1-AMP-2016"/>
    <s v="SEPTIEMBRE"/>
    <d v="2018-09-13T00:00:00"/>
    <d v="2018-09-13T00:00:00"/>
    <d v="2018-09-30T00:00:00"/>
    <s v="SEPTIEMBRE"/>
    <s v="CUMPLIÓ"/>
    <n v="0"/>
    <n v="21057"/>
    <n v="42328"/>
    <d v="2018-09-27T00:00:00"/>
    <s v="SERVICIO INTEGRAL DE ASEO, FUMIGACION Y JARDINERIA CON SUMINISTRO DE ELEMENTOS PARA LAS INSTALACIONES DE LA DIRECCIÓN DE INTELIGENCIA POLICIAL VIGENCIA 2017-2018"/>
    <s v="860067479-2"/>
    <s v="SERVIASEO S.A."/>
    <s v="N/A"/>
    <s v="ALEX ROBERT QUIÑONES CARDENAS"/>
    <n v="6008655.9500000002"/>
    <m/>
    <n v="6008655.9500000002"/>
    <n v="6008655.9500000002"/>
    <n v="0"/>
    <d v="2018-10-01T00:00:00"/>
    <d v="2018-10-31T00:00:00"/>
    <s v="PAGOS PARCIALES"/>
    <n v="6008655.9500000002"/>
    <n v="0"/>
    <s v="EJECUTADO"/>
  </r>
  <r>
    <n v="1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BIR"/>
    <s v="AREAD"/>
    <s v="MANTENIMIENTO INTEGRAL, PREVENTIVO Y CORRECTIVO PARA LAS INSTALACIONES ADSCRITAS DE LA DIRECCIÓN DE INTELIGENCIA POLICIAL A PRECIOS UNITARIOS FIJOS SIN FÓRMULA DE REAJUSTE VIGENCIA 2017 - 2018"/>
    <n v="0"/>
    <n v="551868222"/>
    <n v="0"/>
    <n v="551868222"/>
    <n v="551868222"/>
    <n v="0"/>
    <n v="551868222"/>
    <m/>
    <d v="2018-01-01T00:00:00"/>
    <d v="2018-01-01T00:00:00"/>
    <n v="551868222"/>
    <s v="INFRAESTRUCTURA "/>
    <x v="0"/>
    <s v="PN DIPOL SA MC 073-2017"/>
    <s v="ENERO "/>
    <d v="2018-01-01T00:00:00"/>
    <d v="2018-01-01T00:00:00"/>
    <d v="2018-01-01T00:00:00"/>
    <s v="ENERO"/>
    <s v="CUMPLIÓ"/>
    <n v="0"/>
    <s v="04-6-10064-2017"/>
    <s v="id.CO1.BDOS.208327"/>
    <d v="2018-01-01T00:00:00"/>
    <s v="MANTENIMIENTO INTEGRAL, PREVENTIVO Y CORRECTIVO PARA LAS INSTALACIONES ADSCRITAS DE LA DIRECCIÓN DE INTELIGENCIA POLICIAL A PRECIOS UNITARIOS FIJOS SIN FÓRMULA DE REAJUSTE VIGENCIA 2017 - 2018"/>
    <s v="900340482-1"/>
    <s v="DISEÑOS Y CONSTRUCCIONES S.A.S."/>
    <s v="N/A"/>
    <s v="DIANA PAOLA CARDENAS LEIVA"/>
    <n v="551868222"/>
    <m/>
    <n v="551868222"/>
    <n v="551868222"/>
    <m/>
    <d v="2018-01-01T00:00:00"/>
    <d v="2018-07-31T00:00:00"/>
    <s v="PAGOS PARCIALES"/>
    <n v="551868222"/>
    <n v="0"/>
    <s v="EJECUTADO"/>
  </r>
  <r>
    <n v="1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INTEGRAL, PREVENTIVO Y CORRECTIVO PARA LAS INSTALACIONES ADSCRITAS DE LA DIRECCIÓN DE INTELIGENCIA POLICIAL A PRECIOS UNITARIOS FIJOS SIN FÓRMULA DE REAJUSTE VIGENCIA 2017 - 2018"/>
    <n v="0"/>
    <n v="72000000"/>
    <n v="0"/>
    <n v="72000000"/>
    <n v="72000000"/>
    <n v="0"/>
    <n v="72000000"/>
    <m/>
    <d v="2018-06-15T00:00:00"/>
    <d v="2018-06-15T00:00:00"/>
    <n v="72000000"/>
    <s v="INFRAESTRUCTURA "/>
    <x v="1"/>
    <s v="PN DIPOL SA MC 073-2017"/>
    <s v="JUNIO"/>
    <d v="2018-05-25T00:00:00"/>
    <d v="2018-05-25T00:00:00"/>
    <d v="2018-06-15T00:00:00"/>
    <s v="JUNIO"/>
    <s v="CUMPLIÓ"/>
    <n v="0"/>
    <s v="04-6-10064-03-2017"/>
    <s v="id.CO1.BDOS.208327"/>
    <d v="2018-06-15T00:00:00"/>
    <s v="MANTENIMIENTO INTEGRAL, PREVENTIVO Y CORRECTIVO PARA LAS INSTALACIONES ADSCRITAS DE LA DIRECCIÓN DE INTELIGENCIA POLICIAL A PRECIOS UNITARIOS FIJOS SIN FÓRMULA DE REAJUSTE VIGENCIA 2017 - 2019"/>
    <s v="900340482-2"/>
    <s v="DISEÑOS Y CONSTRUCCIONES S.A.S."/>
    <s v="N/A"/>
    <s v="DIANA PAOLA CARDENAS LEIVA"/>
    <n v="72000000"/>
    <m/>
    <n v="72000000"/>
    <n v="72000000"/>
    <m/>
    <d v="2018-06-21T00:00:00"/>
    <d v="2018-07-31T00:00:00"/>
    <s v="PAGOS PARCIALES"/>
    <n v="72000000"/>
    <n v="0"/>
    <s v="EJECUTADO"/>
  </r>
  <r>
    <n v="1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INTEGRAL, PREVENTIVO Y CORRECTIVO PARA LAS INSTALACIONES ADSCRITAS DE LA DIRECCIÓN DE INTELIGENCIA POLICIAL A PRECIOS UNITARIOS FIJOS SIN FÓRMULA DE REAJUSTE VIGENCIA 2017 - 2018"/>
    <n v="0"/>
    <n v="150000000"/>
    <n v="0"/>
    <n v="150000000"/>
    <n v="150000000"/>
    <n v="0"/>
    <n v="150000000"/>
    <m/>
    <d v="2018-07-23T00:00:00"/>
    <d v="2018-07-23T00:00:00"/>
    <n v="150000000"/>
    <s v="INFRAESTRUCTURA "/>
    <x v="1"/>
    <s v="PN DIPOL SA MC 073-2017"/>
    <s v="JULIO"/>
    <d v="2018-07-17T00:00:00"/>
    <d v="2018-07-17T00:00:00"/>
    <d v="2018-07-26T00:00:00"/>
    <s v="JULIO"/>
    <s v="CUMPLIÓ"/>
    <n v="0"/>
    <s v="04-6-10064-05-2017"/>
    <s v="id.CO1.BDOS.208327"/>
    <d v="2018-07-26T00:00:00"/>
    <s v="MANTENIMIENTO INTEGRAL, PREVENTIVO Y CORRECTIVO PARA LAS INSTALACIONES ADSCRITAS DE LA DIRECCIÓN DE INTELIGENCIA POLICIAL A PRECIOS UNITARIOS FIJOS SIN FÓRMULA DE REAJUSTE VIGENCIA 2017 - 2019"/>
    <s v="900340482-2"/>
    <s v="DISEÑOS Y CONSTRUCCIONES S.A.S."/>
    <s v="N/A"/>
    <s v="DIANA PAOLA CARDENAS LEIVA"/>
    <n v="150000000"/>
    <m/>
    <n v="150000000"/>
    <n v="150000000"/>
    <m/>
    <d v="2018-07-26T00:00:00"/>
    <d v="2018-09-30T00:00:00"/>
    <s v="PAGOS PARCIALES"/>
    <n v="150000000"/>
    <n v="0"/>
    <s v="EJECUTADO"/>
  </r>
  <r>
    <n v="1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ERVICIO DE IMPRESIÓN Y FOTOCOPIADO BAJO LA MODALIDAD DE OUTSOURCING PARA LA DIRECCIÓN DE INTELIGENCIA POLICIAL VIGENCIA 2017-2018"/>
    <n v="0"/>
    <n v="115500000"/>
    <n v="0"/>
    <n v="115500000"/>
    <n v="115500000"/>
    <n v="0"/>
    <n v="115500000"/>
    <m/>
    <d v="2018-01-01T00:00:00"/>
    <d v="2018-01-01T00:00:00"/>
    <n v="115500000"/>
    <s v="TELEMATICA"/>
    <x v="0"/>
    <s v="PN DIPOL SA 080-2017"/>
    <s v="ENERO "/>
    <d v="2018-01-01T00:00:00"/>
    <d v="2018-01-01T00:00:00"/>
    <d v="2018-01-01T00:00:00"/>
    <s v="ENERO"/>
    <s v="CUMPLIÓ"/>
    <n v="0"/>
    <s v="04-7-10067-2017"/>
    <s v="id.CO1.BDOS.220006"/>
    <d v="2018-01-01T00:00:00"/>
    <s v="SERVICIO DE IMPRESIÓN Y FOTOCOPIADO BAJO LA MODALIDAD DE OUTSOURCING PARA LA DIRECCIÓN DE INTELIGENCIA POLICIAL VIGENCIA 2017-2018"/>
    <s v="830023178-2"/>
    <s v="GRAN IMAGEN S.A.S."/>
    <s v="N/A"/>
    <s v="DIEGO MAURICIO LOPEZ ORTIZ"/>
    <n v="115500000"/>
    <m/>
    <n v="115500000"/>
    <n v="115500000"/>
    <m/>
    <d v="2018-01-01T00:00:00"/>
    <s v="30/0/2018"/>
    <s v="PAGOS PARCIALES"/>
    <n v="115500000"/>
    <n v="0"/>
    <s v="EJECUTADO"/>
  </r>
  <r>
    <n v="1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ERVICIO DE IMPRESIÓN Y FOTOCOPIADO BAJO LA MODALIDAD DE OUTSOURCING PARA LA DIRECCIÓN DE INTELIGENCIA POLICIAL VIGENCIA 2017-2019"/>
    <n v="0"/>
    <n v="44095902"/>
    <n v="0"/>
    <n v="44095902"/>
    <n v="44095902"/>
    <n v="0"/>
    <n v="44095902"/>
    <m/>
    <d v="2018-06-15T00:00:00"/>
    <d v="2018-06-15T00:00:00"/>
    <n v="44095902"/>
    <s v="TELEMATICA"/>
    <x v="1"/>
    <s v="PN DIPOL SA 080-2017"/>
    <s v="JULIO"/>
    <d v="2018-06-15T00:00:00"/>
    <d v="2018-06-15T00:00:00"/>
    <d v="2018-07-30T00:00:00"/>
    <s v="JULIO"/>
    <s v="CUMPLIÓ"/>
    <n v="0"/>
    <s v="04-7-10067-01-2017"/>
    <s v="id.CO1.BDOS.220006"/>
    <d v="2018-06-15T00:00:00"/>
    <s v="SERVICIO DE IMPRESIÓN Y FOTOCOPIADO BAJO LA MODALIDAD DE OUTSOURCING PARA LA DIRECCIÓN DE INTELIGENCIA POLICIAL VIGENCIA 2017-2019"/>
    <s v="830023178-3"/>
    <s v="GRAN IMAGEN S.A.S."/>
    <s v="N/A"/>
    <s v="DIEGO MAURICIO LOPEZ ORTIZ"/>
    <n v="44095902"/>
    <m/>
    <n v="44095902"/>
    <n v="44095902"/>
    <m/>
    <d v="2018-08-01T00:00:00"/>
    <d v="2018-10-31T00:00:00"/>
    <s v="PAGOS PARCIALES"/>
    <n v="44095902"/>
    <n v="0"/>
    <s v="EJECUTADO"/>
  </r>
  <r>
    <n v="1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SERVICIO DE IMPRESIÓN Y FOTOCOPIADO BAJO LA MODALIDAD DE OUTSOURCING PARA LA DIRECCIÓN DE INTELIGENCIA POLICIAL VIGENCIA 2017-2019"/>
    <n v="0"/>
    <n v="17000000"/>
    <n v="0"/>
    <n v="17000000"/>
    <n v="17000000"/>
    <n v="0"/>
    <n v="17000000"/>
    <m/>
    <d v="2018-10-15T00:00:00"/>
    <d v="2018-10-15T00:00:00"/>
    <n v="17000000"/>
    <s v="TELEMATICA"/>
    <x v="1"/>
    <s v="PN DIPOL SA 080-2017"/>
    <s v="OCTUBRE"/>
    <d v="2018-10-15T00:00:00"/>
    <d v="2018-10-15T00:00:00"/>
    <d v="2018-10-30T00:00:00"/>
    <s v="OCTUBRE"/>
    <s v="CUMPLIÓ"/>
    <n v="0"/>
    <s v="04-7-10067-02-2017"/>
    <s v="id.CO1.BDOS.220006"/>
    <d v="2018-06-15T00:00:00"/>
    <s v="SERVICIO DE IMPRESIÓN Y FOTOCOPIADO BAJO LA MODALIDAD DE OUTSOURCING PARA LA DIRECCIÓN DE INTELIGENCIA POLICIAL VIGENCIA 2017-2019"/>
    <s v="830023178-3"/>
    <s v="GRAN IMAGEN S.A.S."/>
    <s v="N/A"/>
    <s v="DIEGO MAURICIO LOPEZ ORTIZ"/>
    <n v="17000000"/>
    <m/>
    <n v="17000000"/>
    <n v="17000000"/>
    <m/>
    <d v="2018-11-01T00:00:00"/>
    <d v="2018-11-30T00:00:00"/>
    <s v="PAGOS PARCIALES"/>
    <n v="17000000"/>
    <n v="0"/>
    <s v="EJECUTADO"/>
  </r>
  <r>
    <n v="1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46897527.770000003"/>
    <n v="0"/>
    <n v="46897527.770000003"/>
    <n v="46897527.770000003"/>
    <n v="0"/>
    <n v="46897527.770000003"/>
    <m/>
    <d v="2018-01-01T00:00:00"/>
    <d v="2018-01-01T00:00:00"/>
    <n v="46897527.770000003"/>
    <s v="TELEMATICA"/>
    <x v="0"/>
    <s v="CCE-538-1-AMP-2017"/>
    <s v="ENERO "/>
    <d v="2018-01-01T00:00:00"/>
    <d v="2018-01-01T00:00:00"/>
    <d v="2018-01-01T00:00:00"/>
    <s v="ENERO"/>
    <s v="CUMPLIÓ"/>
    <n v="0"/>
    <n v="23095"/>
    <n v="46565"/>
    <d v="2018-01-01T00:00:00"/>
    <s v="ADQUISICIÓN SUMINISTRO DE CONSUMIBLES DE IMPRESIÓN 2017-218"/>
    <s v="830073623-2"/>
    <s v="KEY MARKET SAS"/>
    <s v="N/A"/>
    <s v="JUAN DE JESUS MOSQUERA BURGOS"/>
    <n v="46897527.770000003"/>
    <m/>
    <n v="46897527.770000003"/>
    <n v="46897527.770000003"/>
    <m/>
    <d v="2018-01-01T00:00:00"/>
    <d v="2018-07-30T00:00:00"/>
    <s v="PAGOS PARCIALES"/>
    <n v="46897527.770000003"/>
    <n v="0"/>
    <s v="LIQUIDADO"/>
  </r>
  <r>
    <n v="2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5880751.5999999996"/>
    <n v="0"/>
    <n v="5880751.5999999996"/>
    <n v="5880751.5999999996"/>
    <n v="0"/>
    <n v="5880751.5999999996"/>
    <m/>
    <d v="2018-01-01T00:00:00"/>
    <d v="2018-01-01T00:00:00"/>
    <n v="5880751.5999999996"/>
    <s v="TELEMATICA"/>
    <x v="0"/>
    <s v="CCE-538-1-AMP-2017"/>
    <s v="ENERO "/>
    <d v="2018-01-01T00:00:00"/>
    <d v="2018-01-01T00:00:00"/>
    <d v="2018-01-01T00:00:00"/>
    <s v="ENERO"/>
    <s v="CUMPLIÓ"/>
    <n v="0"/>
    <n v="23096"/>
    <n v="46570"/>
    <d v="2018-01-01T00:00:00"/>
    <s v="ADQUISICIÓN SUMINISTRO DE CONSUMIBLES DE IMPRESIÓN 2017-218"/>
    <s v="860028580-2"/>
    <s v="DISPAPELES SAS"/>
    <s v="N/A"/>
    <s v="DIANA PATRICIA CORREDOR"/>
    <n v="5880751.5999999996"/>
    <m/>
    <n v="5880751.5999999996"/>
    <n v="5880751.5999999996"/>
    <m/>
    <d v="2018-01-01T00:00:00"/>
    <d v="2018-07-30T00:00:00"/>
    <s v="PAGOS PARCIALES"/>
    <n v="5880751.5999999996"/>
    <n v="0"/>
    <s v="LIQUIDADO"/>
  </r>
  <r>
    <n v="2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27949677.350000001"/>
    <n v="0"/>
    <n v="27949677.350000001"/>
    <n v="27949677.350000001"/>
    <n v="0"/>
    <n v="27949677.350000001"/>
    <m/>
    <d v="2018-01-01T00:00:00"/>
    <d v="2018-01-01T00:00:00"/>
    <n v="27949677.350000001"/>
    <s v="TELEMATICA"/>
    <x v="0"/>
    <s v="CCE-538-1-AMP-2017"/>
    <s v="ENERO "/>
    <d v="2018-01-01T00:00:00"/>
    <d v="2018-01-01T00:00:00"/>
    <d v="2018-01-01T00:00:00"/>
    <s v="ENERO"/>
    <s v="CUMPLIÓ"/>
    <n v="0"/>
    <n v="23097"/>
    <n v="46574"/>
    <d v="2018-01-01T00:00:00"/>
    <s v="ADQUISICIÓN SUMINISTRO DE CONSUMIBLES DE IMPRESIÓN 2017-218"/>
    <s v="830001338-1"/>
    <s v="SUMIMAS SAS"/>
    <s v="N/A"/>
    <s v="ALEJANDRA ROJAS"/>
    <n v="27949677.350000001"/>
    <m/>
    <n v="27949677.350000001"/>
    <n v="27949677.350000001"/>
    <m/>
    <d v="2018-01-01T00:00:00"/>
    <d v="2018-07-30T00:00:00"/>
    <s v="PAGOS PARCIALES"/>
    <n v="27949677.350000001"/>
    <n v="0"/>
    <s v="LIQUIDADO"/>
  </r>
  <r>
    <n v="2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UMINISTRO DE CONSUMIBLES DE IMPRESIÓN 2017-218"/>
    <n v="0"/>
    <n v="7912530.7599999998"/>
    <n v="0"/>
    <n v="7912530.7599999998"/>
    <n v="7912530.7599999998"/>
    <n v="0"/>
    <n v="7912530.7599999998"/>
    <m/>
    <d v="2018-01-01T00:00:00"/>
    <d v="2018-01-01T00:00:00"/>
    <n v="7912530.7599999998"/>
    <s v="TELEMATICA"/>
    <x v="0"/>
    <s v="CCE-538-1-AMP-2017"/>
    <s v="ENERO "/>
    <d v="2018-01-01T00:00:00"/>
    <d v="2018-01-01T00:00:00"/>
    <d v="2018-01-01T00:00:00"/>
    <s v="ENERO"/>
    <s v="CUMPLIÓ"/>
    <n v="0"/>
    <n v="23098"/>
    <n v="46575"/>
    <d v="2018-01-01T00:00:00"/>
    <s v="ADQUISICIÓN SUMINISTRO DE CONSUMIBLES DE IMPRESIÓN 2017-218"/>
    <s v="860028580-2"/>
    <s v="DISPAPELES SAS"/>
    <s v="N/A"/>
    <s v="DIANA PATRICIA CORREDOR"/>
    <n v="7912530.7599999998"/>
    <m/>
    <n v="7912530.7599999998"/>
    <n v="7912530.7599999998"/>
    <m/>
    <d v="2018-01-01T00:00:00"/>
    <d v="2018-07-30T00:00:00"/>
    <s v="PAGOS PARCIALES"/>
    <n v="7912530.7599999998"/>
    <n v="0"/>
    <s v="LIQUIDADO"/>
  </r>
  <r>
    <n v="2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SUMINISTROS DE PAPELERIA"/>
    <n v="0"/>
    <n v="23377196.98"/>
    <n v="0"/>
    <n v="23377196.98"/>
    <n v="23377196.98"/>
    <n v="0"/>
    <n v="23377196.98"/>
    <m/>
    <d v="2018-01-01T00:00:00"/>
    <d v="2018-01-01T00:00:00"/>
    <n v="23377196.98"/>
    <s v="INTENDENCIA "/>
    <x v="0"/>
    <s v="CCE-432-1-AMP-2016"/>
    <s v="ENERO "/>
    <d v="2018-01-01T00:00:00"/>
    <d v="2018-01-01T00:00:00"/>
    <d v="2018-01-01T00:00:00"/>
    <s v="ENERO"/>
    <s v="CUMPLIÓ"/>
    <n v="0"/>
    <n v="23254"/>
    <n v="47369"/>
    <d v="2018-01-01T00:00:00"/>
    <s v="ADQUISICIÓN SUMINISTRO DE CONSUMIBLES DE IMPRESIÓN 2017-218"/>
    <s v="830113914-3"/>
    <s v="INSTITUCIONAL STAR SERVICES LTDA"/>
    <s v="N/A"/>
    <s v="LILIANA YANNETH UNIBIO CAMARGO"/>
    <n v="23377196.98"/>
    <m/>
    <n v="23377196.98"/>
    <n v="23377196.98"/>
    <m/>
    <d v="2018-01-01T00:00:00"/>
    <d v="2018-06-30T00:00:00"/>
    <s v="PAGOS PARCIALES"/>
    <n v="23377196.98"/>
    <n v="0"/>
    <s v="LIQUIDADO"/>
  </r>
  <r>
    <n v="2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ARPIN"/>
    <s v="MANTENIMIENTO SISTEMA STAR SAFIRE 380HD EN UNA PLATAFORMA AÉREA DE INTELIGENCIA DE LA POLICÍA NACIONAL DE COLOMBIA"/>
    <n v="0"/>
    <n v="170000000"/>
    <n v="0"/>
    <n v="170000000"/>
    <n v="170000000"/>
    <n v="0"/>
    <n v="170000000"/>
    <m/>
    <d v="2018-01-11T00:00:00"/>
    <d v="2018-01-12T00:00:00"/>
    <n v="170000000"/>
    <s v="TELEMATICA"/>
    <x v="2"/>
    <s v="PN DIPOL CD 001-2018"/>
    <s v="ENERO "/>
    <d v="2017-12-27T00:00:00"/>
    <d v="2018-01-04T00:00:00"/>
    <d v="2018-01-25T00:00:00"/>
    <s v="ENERO"/>
    <s v="CUMPLIÓ"/>
    <n v="0"/>
    <s v="04-7-10001-2018"/>
    <s v="id.CO1.BDOS.290224"/>
    <d v="2018-01-25T00:00:00"/>
    <s v="MANTENIMIENTO SISTEMA STAR SAFIRE 380HD EN UNA PLATAFORMA AÉREA DE INTELIGENCIA DE LA POLICÍA NACIONAL DE COLOMBIA"/>
    <s v="860064038-4"/>
    <s v="HELICENTRO S.A.S"/>
    <s v="N/A"/>
    <s v="SERGIO GOMEZ SERNA "/>
    <n v="170000000"/>
    <m/>
    <n v="170000000"/>
    <n v="170000000"/>
    <m/>
    <d v="2018-01-29T00:00:00"/>
    <d v="2018-12-15T00:00:00"/>
    <s v="PAGOS PARCIALES"/>
    <n v="170000000"/>
    <n v="0"/>
    <s v="EJECUTADO"/>
  </r>
  <r>
    <n v="2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"/>
    <s v="AOPEI"/>
    <s v="MANTENIMIENTO ACTUALIZACIÓN LICENCIAS EQUIPOS DE EXTRACCIÓN DIGITAL"/>
    <n v="0"/>
    <n v="50000000"/>
    <n v="0"/>
    <n v="50000000"/>
    <n v="50000000"/>
    <n v="0"/>
    <n v="50000000"/>
    <m/>
    <d v="2018-01-19T00:00:00"/>
    <d v="2018-01-20T00:00:00"/>
    <n v="49999040"/>
    <s v="TELEMATICA"/>
    <x v="3"/>
    <s v="PN DIPOL MIC 003-2018"/>
    <s v="ENERO "/>
    <d v="2018-01-05T00:00:00"/>
    <d v="2018-01-17T00:00:00"/>
    <d v="2018-02-07T00:00:00"/>
    <s v="FEBRERO"/>
    <s v="CUMPLIÓ"/>
    <n v="0"/>
    <s v="04-7-10002-2018"/>
    <s v="id.CO1.BDOS.325111"/>
    <d v="2018-02-07T00:00:00"/>
    <s v="MANTENIMIENTO ACTUALIZACIÓN LICENCIAS EQUIPOS DE EXTRACCIÓN DIGITAL"/>
    <s v="830140479-5"/>
    <s v="IOCOM LTDA"/>
    <s v="N/A"/>
    <s v="JULIO ALEXANDER CARDENAS VARGAS  "/>
    <n v="49999040"/>
    <m/>
    <n v="49999040"/>
    <n v="49999040"/>
    <m/>
    <d v="2018-02-14T00:00:00"/>
    <d v="2018-05-30T00:00:00"/>
    <s v="CONTRA ENTREGA "/>
    <n v="49999040"/>
    <n v="0"/>
    <s v="EJECUTADO"/>
  </r>
  <r>
    <n v="2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, ACTUALIZACIÓN Y MANTENIMIENTO RED DE DATOS Y PLATAFORMA TELEFONÍA IP"/>
    <n v="0"/>
    <n v="41918000"/>
    <n v="0"/>
    <n v="41918000"/>
    <n v="41918000"/>
    <n v="0"/>
    <n v="41918000"/>
    <m/>
    <d v="2018-01-25T00:00:00"/>
    <d v="2018-01-31T00:00:00"/>
    <n v="41899900"/>
    <s v="TELEMATICA"/>
    <x v="3"/>
    <s v="PN DIPOL MIC 006-2018"/>
    <s v="ENERO "/>
    <d v="2018-01-10T00:00:00"/>
    <d v="2018-01-25T00:00:00"/>
    <d v="2018-02-14T00:00:00"/>
    <s v="FEBRERO"/>
    <s v="CUMPLIÓ"/>
    <n v="100"/>
    <s v="04-7-10003-2018"/>
    <s v="id.CO1.BDOS.342910"/>
    <d v="2018-02-14T00:00:00"/>
    <s v="SOPORTE, ACTUALIZACIÓN Y MANTENIMIENTO RED DE DATOS Y PLATAFORMA TELEFONÍA IP"/>
    <s v="830031632-9"/>
    <s v="INFOMEDIA SERVICE S.A."/>
    <s v="N/A"/>
    <s v="JOSÉ GERARDO ACUÑA ROJAS"/>
    <n v="41899800"/>
    <m/>
    <n v="41899800"/>
    <n v="41899800"/>
    <m/>
    <d v="2018-02-28T00:00:00"/>
    <d v="2018-12-15T00:00:00"/>
    <s v="PAGOS PARCIALES"/>
    <n v="41899800"/>
    <n v="0"/>
    <s v="EJECUTADO"/>
  </r>
  <r>
    <n v="2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ARCIS"/>
    <s v="ARCIS"/>
    <s v="MANTENIMIENTO SILVICULTURA PARA EL COMPLEJO DIPOL"/>
    <n v="0"/>
    <n v="30000000"/>
    <n v="0"/>
    <n v="30000000"/>
    <n v="30000000"/>
    <n v="0"/>
    <n v="30000000"/>
    <m/>
    <d v="2018-01-28T00:00:00"/>
    <d v="2018-02-01T00:00:00"/>
    <n v="28500000"/>
    <s v="INFRAESTRUCTURA "/>
    <x v="3"/>
    <s v="PN DIPOL MIC 009-2018"/>
    <s v="ENERO "/>
    <d v="2018-01-11T00:00:00"/>
    <d v="2018-01-22T00:00:00"/>
    <d v="2018-02-15T00:00:00"/>
    <s v="FEBRERO"/>
    <s v="CUMPLIÓ"/>
    <n v="5006211"/>
    <s v="04-7-10004-2018"/>
    <s v="id.CO1.BDOS.344084"/>
    <d v="2018-02-15T00:00:00"/>
    <s v="MANTENIMIENTO SILVICULTURA PARA EL COMPLEJO DIPOL"/>
    <s v="900340270-5"/>
    <s v="SIPCO LTDA. "/>
    <s v="N/A"/>
    <s v="VIVIANA MARCELA BARBOSA CARDONA"/>
    <n v="23493789"/>
    <m/>
    <n v="23493789"/>
    <n v="23493789"/>
    <m/>
    <d v="2018-02-28T00:00:00"/>
    <d v="2018-10-20T00:00:00"/>
    <s v="PAGOS PARCIALES"/>
    <n v="23493789"/>
    <n v="0"/>
    <s v="EJECUTADO"/>
  </r>
  <r>
    <n v="2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DESTRUCTORAS DE PAPEL DIPOL"/>
    <n v="0"/>
    <n v="15000000"/>
    <n v="0"/>
    <n v="15000000"/>
    <n v="15000000"/>
    <n v="0"/>
    <n v="15000000"/>
    <m/>
    <d v="2018-01-31T00:00:00"/>
    <d v="2018-02-02T00:00:00"/>
    <n v="14999950"/>
    <s v="TELEMATICA"/>
    <x v="3"/>
    <s v="PN DIPOL MIC 012-2018"/>
    <s v="ENERO "/>
    <d v="2018-01-15T00:00:00"/>
    <d v="2018-01-22T00:00:00"/>
    <d v="2018-02-16T00:00:00"/>
    <s v="FEBRERO"/>
    <s v="CUMPLIÓ"/>
    <n v="5479950"/>
    <s v="04-7-10005-2018"/>
    <s v="id.CO1.BDOS.345447"/>
    <d v="2018-02-16T00:00:00"/>
    <s v="MANTENIMIENTO DESTRUCTORAS DE PAPEL DIPOL"/>
    <s v="900627060-9"/>
    <s v="ALL TECHNOLOGICAL SERVICES ATS S.A.S."/>
    <s v="N/A"/>
    <s v="YEISON JONAS GARZÓN GONZÁLEZ"/>
    <n v="9520000"/>
    <m/>
    <n v="9520000"/>
    <n v="9520000"/>
    <m/>
    <d v="2018-02-22T00:00:00"/>
    <d v="2018-12-10T00:00:00"/>
    <s v="PAGOS PARCIALES"/>
    <n v="9520000"/>
    <n v="0"/>
    <s v="EJECUTADO"/>
  </r>
  <r>
    <n v="2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SOPORTE ACTUALIZACION Y MANTENIMIENTO SOLUCIÓN DE PREVENCIÓN DE PÉRDIDA DE DATOS - DLP"/>
    <n v="0"/>
    <n v="65000000"/>
    <n v="0"/>
    <n v="65000000"/>
    <n v="65000000"/>
    <n v="0"/>
    <n v="65000000"/>
    <m/>
    <d v="2018-01-29T00:00:00"/>
    <d v="2018-02-01T00:00:00"/>
    <n v="54266732.520000003"/>
    <s v="TELEMATICA"/>
    <x v="3"/>
    <s v="PN DIPOL MIC 008-2018"/>
    <s v="ENERO "/>
    <d v="2018-01-16T00:00:00"/>
    <d v="2018-01-25T00:00:00"/>
    <d v="2018-02-16T00:00:00"/>
    <s v="FEBRERO"/>
    <s v="CUMPLIÓ"/>
    <n v="30144634.520000003"/>
    <s v="04-7-10006-2018"/>
    <s v="id.CO1.BDOS.344072"/>
    <d v="2018-02-16T00:00:00"/>
    <s v="SOPORTE ACTUALIZACION Y MANTENIMIENTO SOLUCIÓN DE PREVENCIÓN DE PÉRDIDA DE DATOS - DLP"/>
    <s v="900031953-1"/>
    <s v="SOFTSECURITY S.A.S. "/>
    <s v="N/A"/>
    <s v="WILLIAM GUERRERO ALDANA  "/>
    <n v="24122098"/>
    <m/>
    <n v="24122098"/>
    <n v="24122098"/>
    <m/>
    <d v="2018-03-02T00:00:00"/>
    <d v="2018-12-15T00:00:00"/>
    <s v="PAGOS PARCIALES"/>
    <n v="24122098"/>
    <n v="0"/>
    <s v="EJECUTADO"/>
  </r>
  <r>
    <n v="3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SEGUP"/>
    <s v="ARCON"/>
    <s v="ADQUISICION DE DETECTOR DE JUNTURAS NO LINEALES"/>
    <n v="0"/>
    <n v="80000000"/>
    <n v="0"/>
    <n v="80000000"/>
    <n v="80000000"/>
    <n v="0"/>
    <n v="80000000"/>
    <m/>
    <d v="2018-01-28T00:00:00"/>
    <d v="2018-02-02T00:00:00"/>
    <n v="69950000"/>
    <s v="INTENDENCIA "/>
    <x v="3"/>
    <s v="PN DIPOL MIC 010-2018"/>
    <s v="ENERO "/>
    <d v="2018-01-15T00:00:00"/>
    <d v="2018-01-23T00:00:00"/>
    <d v="2018-02-19T00:00:00"/>
    <s v="FEBRERO"/>
    <s v="CUMPLIÓ"/>
    <n v="13450000"/>
    <s v="04-2-10007-2018"/>
    <s v="id.CO1.BDOS.345454"/>
    <d v="2018-02-16T00:00:00"/>
    <s v="ADQUISICION DE DETECTOR DE JUNTURAS NO LINEALES"/>
    <s v="830031049-4"/>
    <s v="RG COMERCIAL S.A. "/>
    <s v="N/A"/>
    <s v="MAURICIO RESTREPO GOMEZ "/>
    <n v="56500000"/>
    <m/>
    <n v="56500000"/>
    <n v="56500000"/>
    <m/>
    <d v="2018-02-28T00:00:00"/>
    <d v="2018-06-30T00:00:00"/>
    <s v="CONTRA ENTREGA "/>
    <n v="56500000"/>
    <n v="0"/>
    <s v="EJECUTADO"/>
  </r>
  <r>
    <n v="3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SUBIN"/>
    <s v="GUTAH"/>
    <s v="MANTENIMIENTO PREVENTIVO Y CORRECTIVO DEL GIMNASIO DE LA DIRECCIÓN DE INTELIGENCIA POLICIAL"/>
    <n v="0"/>
    <n v="25000000"/>
    <n v="0"/>
    <n v="25000000"/>
    <n v="25000000"/>
    <n v="0"/>
    <n v="25000000"/>
    <m/>
    <d v="2018-01-28T00:00:00"/>
    <d v="2018-01-31T00:00:00"/>
    <n v="24982900"/>
    <s v="INFRAESTRUCTURA "/>
    <x v="3"/>
    <s v="PN DIPOL MIC 005-2018"/>
    <s v="ENERO "/>
    <d v="2018-01-12T00:00:00"/>
    <d v="2018-01-26T00:00:00"/>
    <d v="2018-02-21T00:00:00"/>
    <s v="FEBRERO"/>
    <s v="CUMPLIÓ"/>
    <n v="7982900"/>
    <s v="04-7-10008-2018"/>
    <s v="id.CO1.BDOS.342905"/>
    <d v="2018-02-19T00:00:00"/>
    <s v="MANTENIMIENTO PREVENTIVO Y CORRECTIVO DEL GIMNASIO DE LA DIRECCIÓN DE INTELIGENCIA POLICIAL"/>
    <s v="900846370-6"/>
    <s v="CONTROL SERVICES ENGINEERING S.A.S."/>
    <s v="N/A"/>
    <s v="ADOLFO MANJARRES PIÑACUE "/>
    <n v="17000000"/>
    <m/>
    <n v="17000000"/>
    <n v="17000000"/>
    <m/>
    <d v="2018-03-01T00:00:00"/>
    <d v="2018-12-15T00:00:00"/>
    <s v="PAGOS PARCIALES"/>
    <n v="17000000"/>
    <n v="0"/>
    <s v="EJECUTADO"/>
  </r>
  <r>
    <n v="3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ADQUISICIÓN LICENCIAS SSL"/>
    <n v="0"/>
    <n v="16000000"/>
    <n v="0"/>
    <n v="16000000"/>
    <n v="16000000"/>
    <n v="0"/>
    <n v="16000000"/>
    <m/>
    <d v="2018-01-25T00:00:00"/>
    <d v="2018-01-31T00:00:00"/>
    <n v="15808800"/>
    <s v="TELEMATICA"/>
    <x v="3"/>
    <s v="PN DIPOL MIC 004-2018"/>
    <s v="ENERO "/>
    <d v="2018-01-10T00:00:00"/>
    <d v="2018-01-23T00:00:00"/>
    <d v="2018-03-05T00:00:00"/>
    <s v="MARZO"/>
    <s v="CUMPLIÓ"/>
    <n v="4128800"/>
    <s v="04-2-10009-2018"/>
    <s v="id.CO1.BDOS.340675"/>
    <d v="2018-02-21T00:00:00"/>
    <s v="ADQUISICIÓN LICENCIAS SSL"/>
    <s v="830084433-7"/>
    <s v="SOCIEDAD CAMERAL DE CERTIFICACIÓN DIGITAL CERTICAMARA S.A."/>
    <s v="N/A"/>
    <s v="HECTOR JOSÉ GARCÍA SANTIAGO"/>
    <n v="11680000"/>
    <m/>
    <n v="11680000"/>
    <n v="11680000"/>
    <m/>
    <d v="2018-03-06T00:00:00"/>
    <d v="2018-12-15T00:00:00"/>
    <s v="CONTRA ENTREGA "/>
    <n v="11680000"/>
    <n v="0"/>
    <s v="EJECUTADO"/>
  </r>
  <r>
    <n v="3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, ACTUALIZACIÓN Y MANTENIMIENTO WEB - GATEWAY"/>
    <n v="0"/>
    <n v="46350000"/>
    <n v="0"/>
    <n v="46350000"/>
    <n v="46350000"/>
    <n v="0"/>
    <n v="46350000"/>
    <m/>
    <d v="2018-02-05T00:00:00"/>
    <d v="2018-02-09T00:00:00"/>
    <n v="33261719.75"/>
    <s v="TELEMATICA"/>
    <x v="3"/>
    <s v="PN DIPOL MIC 017-2018"/>
    <s v="ENERO "/>
    <d v="2018-01-20T00:00:00"/>
    <d v="2018-01-31T00:00:00"/>
    <d v="2018-03-09T00:00:00"/>
    <s v="MARZO"/>
    <s v="CUMPLIÓ"/>
    <n v="11261719.75"/>
    <s v="04-7-10010-2018"/>
    <s v="id.CO1.BDOS.351077"/>
    <d v="2018-02-23T00:00:00"/>
    <s v="SOPORTE, ACTUALIZACIÓN Y MANTENIMIENTO WEB - GATEWAY"/>
    <s v="830065957-3 "/>
    <s v="ONA SYSTEMS S.A.S. "/>
    <s v="N/A"/>
    <s v="JOSE JOAQUIN ROZO HERRERA"/>
    <n v="22000000"/>
    <m/>
    <n v="22000000"/>
    <n v="22000000"/>
    <m/>
    <d v="2018-03-20T00:00:00"/>
    <d v="2018-12-15T00:00:00"/>
    <s v="PAGOS PARCIALES"/>
    <n v="22000000"/>
    <n v="0"/>
    <s v="EJECUTADO"/>
  </r>
  <r>
    <n v="3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"/>
    <s v="AOPEI"/>
    <s v="MANTENIMIENTO SOFTWARE DE RECOLECCIÓN DE INFORMACIÓN CENTRO TECNOLÓGICO AVANZADO"/>
    <n v="0"/>
    <n v="150000000"/>
    <n v="0"/>
    <n v="150000000"/>
    <n v="150000000"/>
    <n v="0"/>
    <n v="150000000"/>
    <m/>
    <d v="2018-01-20T00:00:00"/>
    <d v="2018-01-24T00:00:00"/>
    <n v="149850000"/>
    <s v="TELEMATICA"/>
    <x v="4"/>
    <s v="PN DIPOL SA 002-2018"/>
    <s v="ENERO "/>
    <d v="2018-01-08T00:00:00"/>
    <d v="2018-01-17T00:00:00"/>
    <d v="2018-03-14T00:00:00"/>
    <s v="MARZO"/>
    <s v="CUMPLIÓ"/>
    <n v="0"/>
    <s v="04-7-10011-2018"/>
    <s v="id.CO1.BDOS.324958"/>
    <d v="2018-03-05T00:00:00"/>
    <s v="MANTENIMIENTO SOFTWARE DE RECOLECCIÓN DE INFORMACIÓN CENTRO TECNOLÓGICO AVANZADO"/>
    <s v="900276080-9"/>
    <s v="MASTER RECOVERY LAB LTDA."/>
    <s v="N/A"/>
    <s v="CARLOS ARTURO CAMARGO LURAN"/>
    <n v="149850000"/>
    <m/>
    <n v="149850000"/>
    <n v="149850000"/>
    <m/>
    <d v="2018-03-08T00:00:00"/>
    <d v="2018-05-30T00:00:00"/>
    <s v="CONTRA ENTREGA "/>
    <n v="149850000"/>
    <n v="0"/>
    <s v="EJECUTADO"/>
  </r>
  <r>
    <n v="3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PREVENTIVO Y CORRECTIVO SERVIDORES DE DATOS, LIBRERÍA, SAN Y SISTEMA OPERATIVO DATACENTER PRINCIPAL DIPOL Y SERVIDORES ESCUELA DE POLIGRAFÍA"/>
    <n v="0"/>
    <n v="470022985"/>
    <n v="0"/>
    <n v="470022985"/>
    <n v="470022985"/>
    <n v="0"/>
    <n v="470022985"/>
    <m/>
    <d v="2018-01-26T00:00:00"/>
    <d v="2018-02-01T00:00:00"/>
    <n v="464000000"/>
    <s v="TELEMATICA"/>
    <x v="4"/>
    <s v="PN DIPOL SA 007-2018"/>
    <s v="ENERO "/>
    <d v="2018-01-10T00:00:00"/>
    <d v="2018-01-26T00:00:00"/>
    <d v="2018-03-23T00:00:00"/>
    <s v="MARZO"/>
    <s v="CUMPLIÓ"/>
    <n v="0"/>
    <s v="04-7-10012-2018"/>
    <s v="id.CO1.BDOS.344505"/>
    <d v="2018-03-09T00:00:00"/>
    <s v="MANTENIMIENTO PREVENTIVO Y CORRECTIVO SERVIDORES DE DATOS, LIBRERÍA, SAN Y SISTEMA OPERATIVO DATACENTER PRINCIPAL DIPOL Y SERVIDORES ESCUELA DE POLIGRAFÍA"/>
    <s v="830010431-5"/>
    <s v="NEGOCIOS GENERALES DE SISTEMAS S A NEGSA"/>
    <s v="N/A"/>
    <s v="JORGE HUMBERTO VARGAS FLOREZ"/>
    <n v="464000000"/>
    <m/>
    <n v="464000000"/>
    <n v="464000000"/>
    <m/>
    <d v="2018-03-15T00:00:00"/>
    <d v="2018-12-15T00:00:00"/>
    <s v="PAGOS PARCIALES"/>
    <n v="464000000"/>
    <n v="0"/>
    <s v="EJECUTADO"/>
  </r>
  <r>
    <n v="3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ASIT"/>
    <s v="ATASI"/>
    <s v="MANTENIMIENTO DE PANTALLAS INDUSTRIALES – SALA SITUACIONAL   "/>
    <n v="0"/>
    <n v="34227015"/>
    <n v="0"/>
    <n v="34227015"/>
    <n v="34227015"/>
    <n v="0"/>
    <n v="34227015"/>
    <m/>
    <d v="2018-02-02T00:00:00"/>
    <d v="2018-02-06T00:00:00"/>
    <n v="34227015"/>
    <s v="INTENDENCIA "/>
    <x v="3"/>
    <s v="PN DIPOL MIC 016-2018"/>
    <s v="ENERO "/>
    <d v="2018-01-18T00:00:00"/>
    <d v="2018-01-29T00:00:00"/>
    <d v="2018-03-28T00:00:00"/>
    <s v="MARZO"/>
    <s v="CUMPLIÓ"/>
    <n v="5227015"/>
    <s v="04-7-10013-2018"/>
    <s v="id.CO1.BDOS.348459"/>
    <d v="2018-03-09T00:00:00"/>
    <s v="MANTENIMIENTO DE PANTALLAS INDUSTRIALES – SALA SITUACIONAL   "/>
    <s v="830145023-3 "/>
    <s v="GESCOM LTDA.   "/>
    <s v="N/A"/>
    <s v="JUAN MANUEL ARENAS PEREZ"/>
    <n v="29000000"/>
    <m/>
    <n v="29000000"/>
    <n v="29000000"/>
    <m/>
    <d v="2018-03-26T00:00:00"/>
    <d v="2018-12-10T00:00:00"/>
    <s v="PAGOS PARCIALES"/>
    <n v="29000000"/>
    <n v="0"/>
    <s v="EJECUTADO"/>
  </r>
  <r>
    <n v="3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 ACTUALIZACIÓN Y MANTENIMIENTO PLATAFORMA FIREWALL Y SOPORTE, ACTUALIZACIÓN MANTENIMIENTO IPS"/>
    <n v="0"/>
    <n v="210100000"/>
    <n v="0"/>
    <n v="210100000"/>
    <n v="210100000"/>
    <n v="0"/>
    <n v="210100000"/>
    <m/>
    <d v="2018-01-31T00:00:00"/>
    <d v="2018-02-05T00:00:00"/>
    <n v="209999092"/>
    <s v="TELEMATICA"/>
    <x v="4"/>
    <s v="PN DIPOL SA 014-2018"/>
    <s v="ENERO "/>
    <d v="2018-01-15T00:00:00"/>
    <d v="2018-01-26T00:00:00"/>
    <d v="2018-04-16T00:00:00"/>
    <s v="MARZO"/>
    <s v="CUMPLIÓ"/>
    <n v="1092"/>
    <s v="04-7-10014-2018"/>
    <s v="id.CO1.BDOS.347299"/>
    <d v="2018-03-14T00:00:00"/>
    <s v="SOPORTE ACTUALIZACIÓN Y MANTENIMIENTO PLATAFORMA FIREWALL Y SOPORTE, ACTUALIZACIÓN MANTENIMIENTO IPS"/>
    <s v="891501783-1"/>
    <s v="GAMMA INGENIEROS S.A.S."/>
    <s v="N/A"/>
    <s v="GABRIEL DE JESUS MAZO MAYORQUIN"/>
    <n v="209998000"/>
    <m/>
    <n v="209998000"/>
    <n v="209998000"/>
    <m/>
    <d v="2018-03-27T00:00:00"/>
    <d v="2018-12-15T00:00:00"/>
    <s v="PAGOS PARCIALES"/>
    <n v="209998000"/>
    <n v="0"/>
    <s v="EJECUTADO"/>
  </r>
  <r>
    <n v="3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SOPORTE ACTUALIZACION Y MANTENIMIENTO MOBILEIRON"/>
    <n v="0"/>
    <n v="99500000"/>
    <n v="0"/>
    <n v="99500000"/>
    <n v="99500000"/>
    <n v="0"/>
    <n v="99500000"/>
    <m/>
    <d v="2018-02-01T00:00:00"/>
    <d v="2018-02-07T00:00:00"/>
    <n v="83300000"/>
    <s v="TELEMATICA"/>
    <x v="4"/>
    <s v="PN DIPOL SA 011-2018"/>
    <s v="ENERO "/>
    <d v="2018-01-12T00:00:00"/>
    <d v="2018-01-25T00:00:00"/>
    <d v="2018-05-04T00:00:00"/>
    <s v="MARZO"/>
    <s v="CUMPLIÓ"/>
    <n v="13499800"/>
    <s v="04-7-10015-2018"/>
    <s v="id.CO1.BDOS.349240"/>
    <d v="2018-03-15T00:00:00"/>
    <s v="SOPORTE ACTUALIZACION Y MANTENIMIENTO MOBILEIRON"/>
    <s v="900260048-2"/>
    <s v="ITSEC S.A.S."/>
    <s v="N/A"/>
    <s v="DIANA MARCELA AVENDAÑO TEJEDOR"/>
    <n v="69800200"/>
    <m/>
    <n v="69800200"/>
    <n v="69800200"/>
    <m/>
    <d v="2018-03-26T00:00:00"/>
    <d v="2018-12-15T00:00:00"/>
    <s v="PAGOS PARCIALES"/>
    <n v="69800200"/>
    <n v="0"/>
    <s v="EJECUTADO"/>
  </r>
  <r>
    <n v="3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MANTENIMIENTO SISTEMA DE SEGURIDAD – DIPOL GUARDIA, LOS DOS EDIFICIOS Y PROGRAMA DE POLIGRAFIA"/>
    <n v="0"/>
    <n v="80000000"/>
    <n v="0"/>
    <n v="80000000"/>
    <n v="80000000"/>
    <n v="0"/>
    <n v="80000000"/>
    <m/>
    <d v="2018-02-01T00:00:00"/>
    <d v="2018-02-05T00:00:00"/>
    <n v="80000000"/>
    <s v="INFRAESTRUCTURA "/>
    <x v="4"/>
    <s v="PN DIPOL SA 015-2018"/>
    <s v="ENERO "/>
    <d v="2018-01-15T00:00:00"/>
    <d v="2018-01-26T00:00:00"/>
    <d v="2018-05-04T00:00:00"/>
    <s v="MARZO"/>
    <s v="CUMPLIÓ"/>
    <n v="1000"/>
    <s v="04-7-10016-2018"/>
    <s v="id.CO1.BDOS.347382"/>
    <d v="2018-03-23T00:00:00"/>
    <s v="MANTENIMIENTO SISTEMA DE SEGURIDAD – DIPOL GUARDIA, LOS DOS EDIFICIOS Y PROGRAMA DE POLIGRAFIA"/>
    <s v="900118932-2"/>
    <s v="SECURITY TECH CONTROL S.A.S. "/>
    <s v="N/A"/>
    <s v="WILLIAM ALFONSO SANCHEZ PAEZ"/>
    <n v="79999000"/>
    <m/>
    <n v="79999000"/>
    <n v="79999000"/>
    <m/>
    <d v="2018-03-26T00:00:00"/>
    <d v="2018-12-10T00:00:00"/>
    <s v="PAGOS PARCIALES"/>
    <n v="79999000"/>
    <n v="0"/>
    <s v="EJECUTADO"/>
  </r>
  <r>
    <n v="4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TA"/>
    <s v="ATASI"/>
    <s v="MANTENIMIENTO PREVENTIVO Y CORRECTIVO DE VIDRIOS INTELIGENTES"/>
    <n v="0"/>
    <n v="5950000"/>
    <n v="0"/>
    <n v="5950000"/>
    <n v="5950000"/>
    <n v="0"/>
    <n v="5950000"/>
    <m/>
    <d v="2018-02-26T00:00:00"/>
    <d v="2018-03-01T00:00:00"/>
    <n v="5950000"/>
    <s v="TELEMATICA"/>
    <x v="3"/>
    <s v="PN DIPOL MIC 029-2018"/>
    <s v="ENERO "/>
    <d v="2018-01-20T00:00:00"/>
    <d v="2018-01-29T00:00:00"/>
    <d v="2018-06-01T00:00:00"/>
    <s v="MARZO"/>
    <s v="CUMPLIÓ"/>
    <n v="1000000"/>
    <s v="04-7-10017-2018"/>
    <s v="id.CO1.BDOS.365644"/>
    <d v="2018-03-20T00:00:00"/>
    <s v="MANTENIMIENTO PREVENTIVO Y CORRECTIVO DE VIDRIOS INTELIGENTES"/>
    <s v="830145023-3"/>
    <s v="GESCOM LTDA."/>
    <s v="N/A"/>
    <s v="JUAN MANUEL ARENAS PEREZ"/>
    <n v="4950000"/>
    <m/>
    <n v="4950000"/>
    <n v="4950000"/>
    <m/>
    <d v="2018-04-02T00:00:00"/>
    <d v="2018-12-10T00:00:00"/>
    <s v="PAGOS PARCIALES"/>
    <n v="4950000"/>
    <n v="0"/>
    <s v="EJECUTADO"/>
  </r>
  <r>
    <n v="4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PROGRAMA ADMINISTRACIÓN SERVIDORES Y GESTIÓN DE DOMINIO"/>
    <n v="0"/>
    <n v="100000000"/>
    <n v="0"/>
    <n v="100000000"/>
    <n v="100000000"/>
    <n v="0"/>
    <n v="100000000"/>
    <m/>
    <d v="2018-02-11T00:00:00"/>
    <d v="2018-02-16T00:00:00"/>
    <n v="100000000"/>
    <s v="TELEMATICA"/>
    <x v="4"/>
    <s v="PN DIPOL SA 020-2018"/>
    <s v="ENERO "/>
    <d v="2018-01-15T00:00:00"/>
    <d v="2018-01-29T00:00:00"/>
    <d v="2018-06-06T00:00:00"/>
    <s v="ABRIL"/>
    <s v="CUMPLIÓ"/>
    <n v="100"/>
    <s v="04-2-10018-2018"/>
    <s v="id.CO1.BDOS.355216"/>
    <d v="2018-03-28T00:00:00"/>
    <s v="ADQUISICIÓN PROGRAMA ADMINISTRACIÓN SERVIDORES Y GESTIÓN DE DOMINIO"/>
    <s v="900261209-6"/>
    <s v="SUMINISTROS OBRAS Y SISTEMAS S.A.S."/>
    <s v="N/A"/>
    <s v="ALEXANDRA RAMÍREZ GÓMEZ"/>
    <n v="99999900"/>
    <m/>
    <n v="99999900"/>
    <n v="99999900"/>
    <m/>
    <d v="2018-04-05T00:00:00"/>
    <d v="2018-05-15T00:00:00"/>
    <s v="CONTRA ENTREGA "/>
    <n v="99999900"/>
    <n v="0"/>
    <s v="EJECUTADO"/>
  </r>
  <r>
    <n v="4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ARPIN"/>
    <s v="ADQUISICIÓN REPUESTOS (CONECTORES, CABLE UTP, LED´S, DIODOS, RESISITENCIAS, FLUXS  y ACCESORIOS) PARA LA DIRECCIÓN DE INTELIGENCIA POLICIAL"/>
    <n v="0"/>
    <n v="67276650"/>
    <n v="0"/>
    <n v="67276650"/>
    <n v="67276650"/>
    <n v="0"/>
    <n v="67276650"/>
    <m/>
    <d v="2018-02-18T00:00:00"/>
    <d v="2018-02-21T00:00:00"/>
    <n v="67276650"/>
    <s v="INTENDENCIA "/>
    <x v="3"/>
    <s v="PN DIPOL MIC 026-2018"/>
    <s v="FEBRERO"/>
    <d v="2018-02-01T00:00:00"/>
    <d v="2018-02-15T00:00:00"/>
    <d v="2018-06-15T00:00:00"/>
    <s v="MARZO"/>
    <s v="CUMPLIÓ"/>
    <n v="7846250"/>
    <s v="04-2-10019-2018"/>
    <s v="id.CO1.BDOS.358506"/>
    <d v="2018-03-28T00:00:00"/>
    <s v="ADQUISICIÓN REPUESTOS (CONECTORES, CABLE UTP, LED´S, DIODOS, RESISITENCIAS, FLUXS  y ACCESORIOS) PARA LA DIRECCIÓN DE INTELIGENCIA POLICIAL"/>
    <s v="900194987-0 "/>
    <s v="VIRCATECHZ S.A.S."/>
    <s v="N/A"/>
    <s v="VIVIAN PAOLA JIMÉNEZ REINA"/>
    <n v="59430400"/>
    <m/>
    <n v="59430400"/>
    <n v="59430400"/>
    <m/>
    <d v="2018-04-11T00:00:00"/>
    <d v="2018-05-30T00:00:00"/>
    <s v="CONTRA ENTREGA "/>
    <n v="59430400"/>
    <n v="0"/>
    <s v="EJECUTADO"/>
  </r>
  <r>
    <n v="4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ON  DE PANEL DE CONTROL PARA EL SISTEMA DE CONTROL DE INCENDIOS DEL EDIFICIO SV. MATOREL RODRIGUEZ"/>
    <n v="0"/>
    <n v="90000000"/>
    <n v="0"/>
    <n v="90000000"/>
    <n v="90000000"/>
    <n v="0"/>
    <n v="90000000"/>
    <m/>
    <d v="2018-03-12T00:00:00"/>
    <d v="2018-03-16T00:00:00"/>
    <n v="74072060"/>
    <s v="TELEMATICA"/>
    <x v="3"/>
    <s v="PN DIPOL MIC 032-2018"/>
    <s v="FEBRERO"/>
    <d v="2018-02-20T00:00:00"/>
    <d v="2018-03-01T00:00:00"/>
    <d v="2018-07-16T00:00:00"/>
    <s v="ABRIL"/>
    <s v="CUMPLIÓ"/>
    <n v="10548060"/>
    <s v="04-2-10020-2018"/>
    <s v="id.CO1.BDOS.376053"/>
    <d v="2018-04-04T00:00:00"/>
    <s v="ADQUISICION  DE PANEL DE CONTROL PARA EL SISTEMA DE CONTROL DE INCENDIOS DEL EDIFICIO SV. MATOREL RODRIGUEZ    "/>
    <s v="900118932-2"/>
    <s v="SECURITY TECH CONTROL S.A.S. "/>
    <s v="N/A"/>
    <s v="WILLIAM ALFONSO SANCHEZ PAEZ"/>
    <n v="63524000"/>
    <m/>
    <n v="63524000"/>
    <n v="63524000"/>
    <m/>
    <d v="2018-04-18T00:00:00"/>
    <d v="2018-07-16T00:00:00"/>
    <s v="CONTRA ENTREGA "/>
    <n v="63524000"/>
    <n v="0"/>
    <s v="EJECUTADO"/>
  </r>
  <r>
    <n v="4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ALMACENAMIENTO PARA CONTINGENCIA Y ADQUISICIÓN DE SERVIDOR INTRANET-EUROPOL PARA LA DIRECCIÓN DE INTELIGENCIA POLICIAL"/>
    <n v="0"/>
    <n v="135000000"/>
    <n v="0"/>
    <n v="135000000"/>
    <n v="135000000"/>
    <n v="0"/>
    <n v="135000000"/>
    <m/>
    <d v="2018-02-26T00:00:00"/>
    <d v="2018-03-02T00:00:00"/>
    <n v="131329375"/>
    <s v="TELEMATICA"/>
    <x v="4"/>
    <s v="PN DIPOL SA 030-2018"/>
    <s v="FEBRERO"/>
    <d v="2018-02-10T00:00:00"/>
    <d v="2018-02-22T00:00:00"/>
    <d v="2018-07-16T00:00:00"/>
    <s v="ABRIL"/>
    <s v="CUMPLIÓ"/>
    <n v="8375"/>
    <s v="04-2-10021-2018"/>
    <s v="id.CO1.BDOS.366322"/>
    <d v="2018-04-16T00:00:00"/>
    <s v="ADQUISICIÓN ALMACENAMIENTO PARA CONTINGENCIA Y ADQUISICIÓN DE SERVIDOR INTRANET-EUROPOL PARA LA DIRECCIÓN DE INTELIGENCIA POLICIAL"/>
    <s v="830113886-5"/>
    <s v="ACONPIEXPRESS S.A.S."/>
    <s v="N/A"/>
    <s v="OMAR RIVERA PINILLA "/>
    <n v="131321000"/>
    <m/>
    <n v="131321000"/>
    <n v="131321000"/>
    <m/>
    <d v="2018-04-23T00:00:00"/>
    <d v="2018-09-21T00:00:00"/>
    <s v="CONTRA ENTREGA "/>
    <n v="131321000"/>
    <n v="0"/>
    <s v="EJECUTADO"/>
  </r>
  <r>
    <n v="4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CONTROL DE ACCESO A LA RED, ADQUISICIÓN  CONTROLADORA INALÁMBRICA Y ADQUISICION ACCESS POINT      "/>
    <n v="0"/>
    <n v="520000000"/>
    <n v="0"/>
    <n v="520000000"/>
    <n v="520000000"/>
    <n v="0"/>
    <n v="520000000"/>
    <m/>
    <d v="2018-02-28T00:00:00"/>
    <d v="2018-03-05T00:00:00"/>
    <n v="519999980"/>
    <s v="TELEMATICA"/>
    <x v="4"/>
    <s v="PN DIPOL SA 031-2018"/>
    <s v="FEBRERO"/>
    <d v="2018-02-05T00:00:00"/>
    <d v="2018-02-22T00:00:00"/>
    <d v="2018-04-16T00:00:00"/>
    <s v="ABRIL"/>
    <s v="CUMPLIÓ"/>
    <n v="1130"/>
    <s v="04-2-10022-2018"/>
    <s v="id.CO1.BDOS.367803"/>
    <d v="2018-04-16T00:00:00"/>
    <s v="ADQUISICIÓN CONTROL DE ACCESO A LA RED, ADQUISICIÓN  CONTROLADORA INALÁMBRICA Y ADQUISICION ACCESS POINT      "/>
    <s v="900254691-4"/>
    <s v="OPENLINK SISTEMAS DE REDES DE DATOS S.A.S."/>
    <s v="N/A"/>
    <s v="PEDRO ANTONIO GUTIERREZ SANZ "/>
    <n v="519998850"/>
    <m/>
    <n v="519998850"/>
    <n v="519998850"/>
    <m/>
    <d v="2018-04-19T00:00:00"/>
    <d v="2018-10-15T00:00:00"/>
    <s v="CONTRA ENTREGA "/>
    <n v="519998850"/>
    <n v="0"/>
    <s v="EJECUTADO"/>
  </r>
  <r>
    <n v="4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DESARROLLO, MEJORAS Y AJUSTES A INTRANET"/>
    <n v="0"/>
    <n v="25000000"/>
    <n v="0"/>
    <n v="25000000"/>
    <n v="25000000"/>
    <n v="0"/>
    <n v="25000000"/>
    <m/>
    <d v="2018-03-31T00:00:00"/>
    <d v="2018-04-03T00:00:00"/>
    <n v="25000000"/>
    <s v="TELEMATICA"/>
    <x v="3"/>
    <s v="PN DIPOL MIC 041-2018"/>
    <s v="FEBRERO"/>
    <d v="2018-02-08T00:00:00"/>
    <d v="2018-02-19T00:00:00"/>
    <d v="2018-04-18T00:00:00"/>
    <s v="MARZO"/>
    <s v="CUMPLIÓ"/>
    <n v="4000000"/>
    <s v="04-7-10023-2018"/>
    <s v="id.CO1.BDOS.389970"/>
    <d v="2018-04-18T00:00:00"/>
    <s v="DESARROLLO, MEJORAS Y AJUSTES A INTRANET"/>
    <s v="80017282-6 "/>
    <s v="WILSON ANDRES NARANJO ROMERO"/>
    <s v="N/A"/>
    <s v="WILSON ANDRES NARANJO ROMERO"/>
    <n v="21000000"/>
    <m/>
    <n v="21000000"/>
    <n v="21000000"/>
    <m/>
    <d v="2018-04-30T00:00:00"/>
    <d v="2018-12-10T00:00:00"/>
    <s v="PAGOS PARCIALES"/>
    <n v="21000000"/>
    <n v="0"/>
    <s v="EJECUTADO"/>
  </r>
  <r>
    <n v="4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SWITCH EDIFICIO SV. MATOREL PARA LA DIRECCIÓN DE INTELIGENCIA POLICIAL"/>
    <n v="0"/>
    <n v="120000000"/>
    <n v="0"/>
    <n v="120000000"/>
    <n v="120000000"/>
    <n v="0"/>
    <n v="120000000"/>
    <m/>
    <d v="2018-03-05T00:00:00"/>
    <d v="2018-03-16T00:00:00"/>
    <n v="120000000"/>
    <s v="TELEMATICA"/>
    <x v="4"/>
    <s v="PN DIPOL SA 033-2018"/>
    <s v="FEBRERO"/>
    <d v="2018-02-15T00:00:00"/>
    <d v="2018-03-01T00:00:00"/>
    <d v="2018-04-30T00:00:00"/>
    <s v="ABRIL"/>
    <s v="CUMPLIÓ"/>
    <n v="4"/>
    <s v="04-2-10024-2018"/>
    <s v="id.CO1.BDOS.377401"/>
    <d v="2018-04-30T00:00:00"/>
    <s v="ADQUISICIÓN SWITCH EDIFICIO SV. MATOREL PARA LA DIRECCIÓN DE INTELIGENCIA POLICIAL"/>
    <s v="900254691-4"/>
    <s v="OPENLINK SISTEMAS DE REDES DE DATOS S.A.S."/>
    <s v="N/A"/>
    <s v="PEDRO ANTONIO GUTIERREZ SANZ"/>
    <n v="119999996"/>
    <m/>
    <n v="119999996"/>
    <n v="119999996"/>
    <m/>
    <d v="2018-05-09T00:00:00"/>
    <d v="2018-07-30T00:00:00"/>
    <s v="CONTRA ENTREGA "/>
    <n v="119999996"/>
    <n v="0"/>
    <s v="EJECUTADO"/>
  </r>
  <r>
    <n v="4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TELEM"/>
    <s v="ADQUISICIÓN UPS 3 KVA Y 1 KVA PARA LA DIRECCIÓN DE INTELIGENCIA POLICIAL"/>
    <n v="0"/>
    <n v="46000000"/>
    <n v="0"/>
    <n v="46000000"/>
    <n v="46000000"/>
    <n v="0"/>
    <n v="46000000"/>
    <m/>
    <d v="2018-02-14T00:00:00"/>
    <d v="2018-02-19T00:00:00"/>
    <n v="46000000"/>
    <s v="INTENDENCIA "/>
    <x v="3"/>
    <s v="PN DIPOL MIC 025-2018"/>
    <s v="ENERO "/>
    <d v="2018-01-30T00:00:00"/>
    <d v="2018-02-11T00:00:00"/>
    <d v="2018-05-04T00:00:00"/>
    <s v="MARZO"/>
    <s v="CUMPLIÓ"/>
    <n v="383000"/>
    <s v="04-2-10025-2018"/>
    <s v="id.CO1.BDOS.357069"/>
    <d v="2018-05-04T00:00:00"/>
    <s v="ADQUISICIÓN UPS 3 KVA Y 1 KVA PARA LA DIRECCIÓN DE INTELIGENCIA POLICIAL"/>
    <s v="900194987-0 "/>
    <s v="VIRCATECHZ S.A.S."/>
    <s v="N/A"/>
    <s v="VIVIAN PAOLA JIMÉNEZ REINA"/>
    <n v="45617000"/>
    <m/>
    <n v="45617000"/>
    <n v="45617000"/>
    <m/>
    <d v="2018-05-10T00:00:00"/>
    <d v="2018-06-30T00:00:00"/>
    <s v="CONTRA ENTREGA "/>
    <n v="45617000"/>
    <n v="0"/>
    <s v="EJECUTADO"/>
  </r>
  <r>
    <n v="4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MANTENIMIENTO PREVENTIVO Y CORRECTIVO SISTEMAS AUDIOVISUALES DIPOL Y ESCUELA DE POLIGRAFIA"/>
    <n v="0"/>
    <n v="10000000"/>
    <n v="0"/>
    <n v="10000000"/>
    <n v="10000000"/>
    <n v="0"/>
    <n v="10000000"/>
    <m/>
    <d v="2018-03-31T00:00:00"/>
    <d v="2018-04-03T00:00:00"/>
    <n v="9758000"/>
    <s v="INFRAESTRUCTURA "/>
    <x v="3"/>
    <s v="PN DIPOL MIC 039-2018"/>
    <s v="ENERO "/>
    <d v="2018-01-20T00:00:00"/>
    <d v="2018-01-29T00:00:00"/>
    <d v="2018-05-04T00:00:00"/>
    <s v="MARZO"/>
    <s v="CUMPLIÓ"/>
    <n v="1760000"/>
    <s v="04-7-10026-2018"/>
    <s v="id.CO1.BDOS.387901"/>
    <d v="2018-05-04T00:00:00"/>
    <s v="MANTENIMIENTO PREVENTIVO Y CORRECTIVO SISTEMAS AUDIOVISUALES DIPOL Y ESCUELA DE POLIGRAFIA"/>
    <s v="1067722154-9"/>
    <s v="FONTACEL"/>
    <s v="N/A"/>
    <s v="CARLOS ANDRES FONTALVO SALAS"/>
    <n v="7998000"/>
    <m/>
    <n v="7998000"/>
    <n v="7998000"/>
    <m/>
    <d v="2018-05-10T00:00:00"/>
    <d v="2018-12-15T00:00:00"/>
    <s v="PAGOS PARCIALES"/>
    <n v="7998000"/>
    <n v="0"/>
    <s v="EJECUTADO"/>
  </r>
  <r>
    <n v="5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CERTIFICADOR DE CABLEADO ESTRUCTURADO"/>
    <n v="0"/>
    <n v="30900000"/>
    <n v="0"/>
    <n v="30900000"/>
    <n v="30900000"/>
    <n v="0"/>
    <n v="30900000"/>
    <m/>
    <d v="2018-04-10T00:00:00"/>
    <d v="2018-04-18T00:00:00"/>
    <n v="30648450"/>
    <s v="TELEMATICA"/>
    <x v="3"/>
    <s v="PN DIPOL MIC 045-2018"/>
    <s v="FEBRERO"/>
    <d v="2018-02-26T00:00:00"/>
    <d v="2018-03-06T00:00:00"/>
    <d v="2018-06-01T00:00:00"/>
    <s v="ABRIL"/>
    <s v="CUMPLIÓ"/>
    <n v="2361330"/>
    <s v="04-2-10027-2018"/>
    <s v="id.CO1.BDOS.401515"/>
    <d v="2018-05-04T00:00:00"/>
    <s v="ADQUISICIÓN CERTIFICADOR DE CABLEADO ESTRUCTURADO"/>
    <s v="860090404-7"/>
    <s v="SEI SISTEMAS E INSTRUMENTACIÓN S.A."/>
    <s v="N/A"/>
    <s v="JOSÉ ALEJANDRO RAFAEL VARGAS HERRAN"/>
    <n v="28287120"/>
    <m/>
    <n v="28287120"/>
    <n v="28278120"/>
    <m/>
    <d v="2018-05-10T00:00:00"/>
    <d v="2018-06-30T00:00:00"/>
    <s v="CONTRA ENTREGA "/>
    <n v="28287120"/>
    <n v="0"/>
    <s v="EJECUTADO"/>
  </r>
  <r>
    <n v="5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RECO"/>
    <s v="ARCON"/>
    <s v="ADQUISICIÓN DE EQUIPOS DE CÓMPUTO PARA LA DIRECCIÓN DE INTELIGENCIA POLICIAL "/>
    <n v="0"/>
    <n v="172000000"/>
    <n v="0"/>
    <n v="172000000"/>
    <n v="172000000"/>
    <n v="0"/>
    <n v="172000000"/>
    <m/>
    <d v="2018-04-09T00:00:00"/>
    <d v="2018-04-12T00:00:00"/>
    <n v="172000000"/>
    <s v="TELEMATICA"/>
    <x v="5"/>
    <s v="CCE-569-1-AMP-2017"/>
    <s v="MARZO"/>
    <d v="2018-03-15T00:00:00"/>
    <d v="2018-04-01T00:00:00"/>
    <d v="2018-06-06T00:00:00"/>
    <s v="ABRIL"/>
    <s v="CUMPLIÓ"/>
    <n v="53235897.040000007"/>
    <n v="28281"/>
    <n v="55585"/>
    <d v="2018-05-08T00:00:00"/>
    <s v="ADQUISICIÓN DE EQUIPOS DE CÓMPUTO PARA LA DIRECCIÓN DE INTELIGENCIA POLICIAL"/>
    <s v="901704128-9"/>
    <s v="UT CCE TECNOLOGICO"/>
    <s v="UNIÓN TEMPÓRAL "/>
    <s v="RODOLFO ANTONIO ALBARRACIN MEDINA "/>
    <n v="118764102.95999999"/>
    <m/>
    <n v="118764102.95999999"/>
    <n v="118764102.95999999"/>
    <m/>
    <d v="2018-05-09T00:00:00"/>
    <d v="2018-06-30T00:00:00"/>
    <s v="CONTRA ENTREGA "/>
    <n v="118764102.95999999"/>
    <n v="0"/>
    <s v="EJECUTADO"/>
  </r>
  <r>
    <n v="5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SEGURO OBLIGATORIO QUE AMPARA DAÑOS CORPORALES QUE SE CAUSAN A LAS PERSONAS EN ACCIDENTES DE TRÁNSITO-SOAT PARA LOS VEHICULOS Y MOTOCICLETAS DE LA DIRECCIÓN DE INTELIGENCIA POLICIAL"/>
    <n v="0"/>
    <n v="204038378"/>
    <n v="0"/>
    <n v="204038378"/>
    <n v="204038378"/>
    <n v="0"/>
    <n v="204038378"/>
    <m/>
    <d v="2018-04-26T00:00:00"/>
    <d v="2018-04-30T00:00:00"/>
    <n v="204038378"/>
    <s v="MOVILIDAD"/>
    <x v="5"/>
    <s v="CCE-292-1- AMP"/>
    <s v="ABRIL "/>
    <d v="2018-04-16T00:00:00"/>
    <d v="2018-04-20T00:00:00"/>
    <d v="2018-06-15T00:00:00"/>
    <s v="MARZO"/>
    <s v="CUMPLIÓ"/>
    <n v="62431848"/>
    <n v="28414"/>
    <n v="56151"/>
    <d v="2018-05-11T00:00:00"/>
    <s v="ADQUISICIÓN SEGURO OBLIGATORIO QUE AMPARA DAÑOS CORPORALES QUE SE CAUSAN A LAS PERSONAS EN ACCIDENTES DE TRÁNSITO-SOAT PARA LOS VEHICULOS Y MOTOCICLETAS DE LA DIRECCIÓN DE INTELIGENCIA POLICIAL"/>
    <s v="860002400-2"/>
    <s v="LA PREVISORA S.A."/>
    <s v="N/A"/>
    <s v="JACINTO ALIRIO SALAMANCA BONILLA"/>
    <n v="141606530"/>
    <m/>
    <n v="141606530"/>
    <n v="141606530"/>
    <m/>
    <d v="2018-05-15T00:00:00"/>
    <d v="2018-12-27T00:00:00"/>
    <s v="PAGOS PARCIALES"/>
    <n v="141606530"/>
    <n v="0"/>
    <s v="EJECUTADO"/>
  </r>
  <r>
    <n v="5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ADQUISICIÓN SEGURO OBLIGATORIO QUE AMPARA DAÑOS CORPORALES QUE SE CAUSAN A LAS PERSONAS EN ACCIDENTES DE TRÁNSITO-SOAT PARA LOS VEHICULOS Y MOTOCICLETAS DE LA DIRECCIÓN DE INTELIGENCIA POLICIAL"/>
    <n v="0"/>
    <n v="62426522"/>
    <n v="0"/>
    <n v="62426522"/>
    <n v="62426522"/>
    <n v="0"/>
    <n v="62426522"/>
    <m/>
    <d v="2018-07-20T00:00:00"/>
    <d v="2018-07-22T00:00:00"/>
    <n v="62426522"/>
    <s v="MOVILIDAD"/>
    <x v="1"/>
    <s v="CCE-292-1- AMP"/>
    <s v="JULIO"/>
    <d v="2018-07-20T00:00:00"/>
    <d v="2018-07-22T00:00:00"/>
    <d v="2018-07-16T00:00:00"/>
    <s v="JULIO"/>
    <s v="CUMPLIÓ"/>
    <n v="0"/>
    <n v="28414"/>
    <n v="56151"/>
    <d v="2018-05-11T00:00:00"/>
    <s v="ADQUISICIÓN SEGURO OBLIGATORIO QUE AMPARA DAÑOS CORPORALES QUE SE CAUSAN A LAS PERSONAS EN ACCIDENTES DE TRÁNSITO-SOAT PARA LOS VEHICULOS Y MOTOCICLETAS DE LA DIRECCIÓN DE INTELIGENCIA POLICIAL"/>
    <s v="860002400-2"/>
    <s v="LA PREVISORA S.A."/>
    <s v="N/A"/>
    <s v="JACINTO ALIRIO SALAMANCA BONILLA"/>
    <n v="62426522"/>
    <m/>
    <n v="62426522"/>
    <n v="62426522"/>
    <m/>
    <d v="2018-07-27T00:00:00"/>
    <d v="2018-12-27T00:00:00"/>
    <s v="PAGOS PARCIALES"/>
    <n v="62426522"/>
    <n v="0"/>
    <s v="EJECUTADO"/>
  </r>
  <r>
    <n v="5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 IMPLEMENTACIÓN Y CONFIGURACIÓN LICENCIAS LOTUS PARA LA DIRECCIÓN DE INTELIGENCIA POLICIAL"/>
    <n v="0"/>
    <n v="130000000"/>
    <n v="0"/>
    <n v="130000000"/>
    <n v="130000000"/>
    <n v="0"/>
    <n v="130000000"/>
    <m/>
    <d v="2018-03-28T00:00:00"/>
    <d v="2018-04-02T00:00:00"/>
    <n v="130000000"/>
    <s v="TELEMATICA"/>
    <x v="4"/>
    <s v="PN DIPOL SA 038-2018"/>
    <s v="FEBRERO"/>
    <d v="2018-02-15T00:00:00"/>
    <d v="2018-02-27T00:00:00"/>
    <d v="2018-07-16T00:00:00"/>
    <s v="ABRIL"/>
    <s v="CUMPLIÓ"/>
    <n v="9999.0999999940395"/>
    <s v="04-2-10028-2018"/>
    <s v="id.CO1.BDOS.387602"/>
    <d v="2018-05-16T00:00:00"/>
    <s v="ADQUISICIÓN IMPLEMENTACIÓN Y CONFIGURACIÓN LICENCIAS LOTUS PARA LA DIRECCIÓN DE INTELIGENCIA POLICIAL"/>
    <s v="900057661-9"/>
    <s v="DELTA IT SOLUTIONS S.A."/>
    <s v="N/A"/>
    <s v="JAIRO ALFONSO RODRÍGUEZ CRUZ  "/>
    <n v="129990000.90000001"/>
    <m/>
    <n v="129990000.90000001"/>
    <n v="129990000.90000001"/>
    <m/>
    <d v="2018-05-22T00:00:00"/>
    <d v="2018-07-01T00:00:00"/>
    <s v="CONTRA ENTREGA "/>
    <n v="129990000.90000001"/>
    <n v="0"/>
    <s v="EJECUTADO"/>
  </r>
  <r>
    <n v="5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CTUALIZACIÓN DE VERSIÓN DE CISCO UNITED DE LA PLATAFORMA TELEFONÍA IP DE LA DIRECCIÓN DE INTELIGENCIA POLICIAL"/>
    <n v="0"/>
    <n v="164921265"/>
    <n v="0"/>
    <n v="164921265"/>
    <n v="164921265"/>
    <n v="0"/>
    <n v="164921265"/>
    <m/>
    <d v="2018-04-10T00:00:00"/>
    <d v="2018-04-16T00:00:00"/>
    <n v="164849510"/>
    <s v="TELEMATICA"/>
    <x v="4"/>
    <s v="PN DIPOL SA 044-2018"/>
    <s v="MARZO"/>
    <d v="2018-03-20T00:00:00"/>
    <d v="2018-04-02T00:00:00"/>
    <d v="2018-05-30T00:00:00"/>
    <s v="MAYO"/>
    <s v="CUMPLIÓ"/>
    <n v="38849510"/>
    <s v="04-7-10029-2018"/>
    <s v="id.CO1.BDOS.397106"/>
    <d v="2018-05-28T00:00:00"/>
    <s v="ACTUALIZACIÓN DE VERSIÓN DE CISCO UNITED DE LA PLATAFORMA TELEFONÍA IP DE LA DIRECCIÓN DE INTELIGENCIA POLICIAL"/>
    <s v="830100010-4"/>
    <s v="BOYRA S.A."/>
    <s v="N/A"/>
    <s v="LUIS JOSÉ IGNACIO QUINTERO CUSGUEN  "/>
    <n v="126000000"/>
    <m/>
    <n v="126000000"/>
    <n v="126000000"/>
    <m/>
    <d v="2018-06-06T00:00:00"/>
    <d v="2018-09-30T00:00:00"/>
    <s v="CONTRA ENTREGA "/>
    <n v="126000000"/>
    <n v="0"/>
    <s v="EJECUTADO"/>
  </r>
  <r>
    <n v="5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 "/>
    <s v="AOPEI"/>
    <s v="ANÁLISIS FÍSICO QUÍMICO DE LOS VERTIMIENTOS"/>
    <n v="0"/>
    <n v="3800000"/>
    <n v="0"/>
    <n v="3800000"/>
    <n v="3800000"/>
    <n v="0"/>
    <n v="3800000"/>
    <m/>
    <d v="2018-05-04T00:00:00"/>
    <d v="2018-05-07T00:00:00"/>
    <n v="3800000"/>
    <s v="INFRAESTRUCTURA"/>
    <x v="3"/>
    <s v="PN DIPOL MIC 050-2018"/>
    <s v="FEBRERO"/>
    <d v="2018-02-25T00:00:00"/>
    <d v="2018-03-07T00:00:00"/>
    <d v="2018-06-01T00:00:00"/>
    <s v="ABRIL"/>
    <s v="CUMPLIÓ"/>
    <n v="1662640"/>
    <s v="04-7-10030-2018"/>
    <s v="id.CO1.BDOS.414745"/>
    <d v="2018-06-01T00:00:00"/>
    <s v="ANÁLISIS FÍSICO QUÍMICO DE LOS VERTIMIENTOS"/>
    <s v="900340765-9 "/>
    <s v="GONZALO MEDINA OSPINA"/>
    <s v="N/A"/>
    <s v="GONZALO MEDINA OSPINA"/>
    <n v="2137360"/>
    <m/>
    <n v="2137360"/>
    <n v="2137360"/>
    <m/>
    <d v="2018-06-06T00:00:00"/>
    <d v="2018-12-15T00:00:00"/>
    <s v="PAGOS PARCIALES"/>
    <n v="2137360"/>
    <n v="0"/>
    <s v="EJECUTADO"/>
  </r>
  <r>
    <n v="5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PO"/>
    <s v="AOPEI"/>
    <s v="MANTENIMIENTO LABORATORIO DESARROLLO TECNOLOGICO"/>
    <n v="0"/>
    <n v="40000000"/>
    <n v="0"/>
    <n v="40000000"/>
    <n v="40000000"/>
    <n v="0"/>
    <n v="40000000"/>
    <m/>
    <d v="2018-05-15T00:00:00"/>
    <d v="2018-05-21T00:00:00"/>
    <n v="36139700"/>
    <s v="TELEMATICA"/>
    <x v="3"/>
    <s v="PN DIPOL MIC 051-2018"/>
    <s v="FEBRERO"/>
    <d v="2018-02-26T00:00:00"/>
    <d v="2018-03-05T00:00:00"/>
    <d v="2018-06-06T00:00:00"/>
    <s v="MARZO"/>
    <s v="CUMPLIÓ"/>
    <n v="4993700"/>
    <s v="04-7-10031-2018"/>
    <s v="id.CO1.BDOS.424220"/>
    <d v="2018-06-06T00:00:00"/>
    <s v="MANTENIMIENTO LABORATORIO DESARROLLO TECNOLOGICO"/>
    <s v="900161840-5"/>
    <s v="IDEA INGENIERIA S.A.S."/>
    <s v="N/A"/>
    <s v="SERGIO ENRIQUE VELÁSQUEZ MARTÍNEZ"/>
    <n v="31146000"/>
    <m/>
    <n v="31146000"/>
    <n v="31146000"/>
    <m/>
    <d v="2018-06-21T00:00:00"/>
    <d v="2018-07-30T00:00:00"/>
    <s v="CONTRA ENTREGA "/>
    <n v="31146000"/>
    <n v="0"/>
    <s v="EJECUTADO"/>
  </r>
  <r>
    <n v="58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LO"/>
    <s v="AREAD"/>
    <s v="MANTENIMIENTO PREVENTIVO Y CORRECTIVO DE BRILLADORAS, LAVADORAS Y PERSIANA ELECTRICA DE LA DIRECCION DE INTELIGENCIA POLICIAL"/>
    <n v="0"/>
    <n v="6300000"/>
    <n v="0"/>
    <n v="6300000"/>
    <n v="6300000"/>
    <n v="0"/>
    <n v="6300000"/>
    <m/>
    <d v="2018-05-15T00:00:00"/>
    <d v="2018-05-18T00:00:00"/>
    <n v="6300000"/>
    <s v="INFRAESTRUCTURA"/>
    <x v="3"/>
    <s v="PN DIPOL MIC 052-2018"/>
    <s v="ENERO "/>
    <d v="2018-01-20T00:00:00"/>
    <d v="2018-01-31T00:00:00"/>
    <d v="2018-06-15T00:00:00"/>
    <s v="MARZO"/>
    <s v="CUMPLIÓ"/>
    <n v="821739"/>
    <s v="04-7-10032-2018"/>
    <s v="id.CO1.BDOS.424036"/>
    <d v="2018-06-06T00:00:00"/>
    <s v="MANTENIMIENTO PREVENTIVO Y CORRECTIVO DE BRILLADORAS, LAVADORAS Y PERSIANA ELECTRICA DE LA DIRECCION DE INTELIGENCIA POLICIAL"/>
    <s v="901148476-7"/>
    <s v="COMERCIALIZADORA, SERVICIOS Y MANTENIMIENTO “DICXON ALEXANDER PATIÑO MORENO” S.A.S."/>
    <s v="N/A"/>
    <s v="DICXON ALEXANDER PATIÑO MORENO"/>
    <n v="5478261"/>
    <m/>
    <n v="5478261"/>
    <n v="5478261"/>
    <m/>
    <d v="2018-06-12T00:00:00"/>
    <d v="2018-10-31T00:00:00"/>
    <s v="PAGOS PARCIALES"/>
    <n v="5478261"/>
    <n v="0"/>
    <s v="EJECUTADO"/>
  </r>
  <r>
    <n v="5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ASIT"/>
    <s v="ATASI"/>
    <s v="ADQUISICIÓN DE MONITORES DE EQUIPOS DE COMPUTO PARA LA DIRECCION DE INTELIGENCIA POLICIAL"/>
    <n v="0"/>
    <n v="188996600"/>
    <n v="0"/>
    <n v="188996600"/>
    <n v="188996600"/>
    <n v="0"/>
    <n v="188996600"/>
    <m/>
    <d v="2018-04-20T00:00:00"/>
    <d v="2018-04-26T00:00:00"/>
    <n v="149999990"/>
    <s v="TELEMATICA"/>
    <x v="4"/>
    <s v="PN DIPOL SA 047-2018"/>
    <s v="MARZO"/>
    <d v="2018-03-20T00:00:00"/>
    <d v="2018-04-11T00:00:00"/>
    <d v="2018-07-16T00:00:00"/>
    <s v="ABRIL"/>
    <s v="CUMPLIÓ"/>
    <n v="67977595"/>
    <s v="04-2-10033-2018"/>
    <s v="id.CO1.BDOS.406634"/>
    <d v="2018-06-15T00:00:00"/>
    <s v="ADQUISICIÓN DE MONITORES DE EQUIPOS DE COMPUTO PARA LA DIRECCION DE INTELIGENCIA POLICIAL"/>
    <s v="830110570-1 "/>
    <s v="NEX COMPUTER S.A.S."/>
    <s v="N/A"/>
    <s v="URIEL ROMAN CAMARGO"/>
    <n v="82022395"/>
    <m/>
    <n v="82022395"/>
    <n v="82022395"/>
    <m/>
    <d v="2018-06-27T00:00:00"/>
    <d v="2018-08-31T00:00:00"/>
    <s v="CONTRA ENTREGA "/>
    <n v="82022395"/>
    <n v="0"/>
    <s v="EJECUTADO"/>
  </r>
  <r>
    <n v="6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ON SANBOXING Y FIREWALL APLICACIÓN WEB PARA LA DIRECCION DE INTELIGENCIA POLICIAL"/>
    <n v="0"/>
    <n v="320000000"/>
    <n v="0"/>
    <n v="320000000"/>
    <n v="320000000"/>
    <n v="0"/>
    <n v="320000000"/>
    <m/>
    <d v="2018-04-27T00:00:00"/>
    <d v="2018-05-03T00:00:00"/>
    <n v="320000000"/>
    <s v="TELEMATICA"/>
    <x v="4"/>
    <s v="PN DIPOL SA 049-2018"/>
    <s v="MARZO"/>
    <d v="2018-03-15T00:00:00"/>
    <d v="2018-04-19T00:00:00"/>
    <d v="2018-07-16T00:00:00"/>
    <s v="MAYO"/>
    <s v="CUMPLIÓ"/>
    <n v="17900000"/>
    <s v="04-2-10034-2018"/>
    <s v="id.CO1.BDOS.411731"/>
    <d v="2018-06-15T00:00:00"/>
    <s v="ADQUISICION SANBOXING Y FIREWALL APLICACIÓN WEB PARA LA DIRECCION DE INTELIGENCIA POLICIAL"/>
    <s v="900254691-4"/>
    <s v="OPENLINK SISTEMAS DE REDES DE DATOS S.A.S."/>
    <s v="N/A"/>
    <s v="PEDRO ANTONIO GUTIERREZ SANZ"/>
    <n v="302100000"/>
    <m/>
    <n v="302100000"/>
    <n v="302100000"/>
    <m/>
    <d v="2018-06-22T00:00:00"/>
    <d v="2018-10-30T00:00:00"/>
    <s v="CONTRA ENTREGA "/>
    <n v="302100000"/>
    <n v="0"/>
    <s v="EJECUTADO"/>
  </r>
  <r>
    <n v="6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SOPORTE, ACTUALIZACION Y MANTENIMIENTO DE LA BASE DE DATOS SITEMA SI3"/>
    <n v="0"/>
    <n v="52000000"/>
    <n v="0"/>
    <n v="52000000"/>
    <n v="52000000"/>
    <n v="0"/>
    <n v="52000000"/>
    <m/>
    <d v="2018-05-28T00:00:00"/>
    <d v="2018-06-01T00:00:00"/>
    <n v="48431810"/>
    <s v="TELEMATICA"/>
    <x v="3"/>
    <s v="PN DIPOL MIC 056-2018"/>
    <s v="MAYO"/>
    <d v="2018-05-10T00:00:00"/>
    <d v="2018-05-24T00:00:00"/>
    <d v="2018-07-03T00:00:00"/>
    <s v="JULIO"/>
    <s v="CUMPLIÓ"/>
    <n v="8050271"/>
    <s v="04-7-10035-2018"/>
    <s v="id.CO1.BDOS.432847"/>
    <d v="2018-06-27T00:00:00"/>
    <s v="SOPORTE, ACTUALIZACIÓN Y MANTENIMIENTO DE LA BASE DE DATOS SISTEMA SI3"/>
    <s v="900440779-0"/>
    <s v="SOLUCIONES INTEGRADAS DE TECNOLOGIA S.A.S"/>
    <s v="N/A"/>
    <s v="JUAN CARLOS VALENCIA ORTIZ"/>
    <n v="40381539"/>
    <m/>
    <n v="40381539"/>
    <n v="40381539"/>
    <m/>
    <d v="2018-07-09T00:00:00"/>
    <d v="2018-12-10T00:00:00"/>
    <s v="PAGOS PARCIALES"/>
    <n v="40381539"/>
    <n v="0"/>
    <s v="EJECUTADO"/>
  </r>
  <r>
    <n v="6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SOPORTE, ACTUALIZACION Y MANTENIMIENTO DE LA BASE DE DATOS SITEMA SI3"/>
    <n v="0"/>
    <n v="20000000"/>
    <n v="0"/>
    <n v="20000000"/>
    <n v="20000000"/>
    <n v="0"/>
    <n v="20000000"/>
    <m/>
    <d v="2018-09-23T00:00:00"/>
    <d v="2018-09-23T00:00:00"/>
    <n v="20000000"/>
    <s v="TELEMATICA"/>
    <x v="1"/>
    <s v="PN DIPOL MIC 056-2018"/>
    <s v="SEPTIEMBRE"/>
    <d v="2018-09-23T00:00:00"/>
    <d v="2018-09-23T00:00:00"/>
    <d v="2018-09-28T00:00:00"/>
    <s v="SEPTIEMBRE"/>
    <s v="CUMPLIÓ"/>
    <n v="0"/>
    <s v="04-7-10035-1-2018"/>
    <s v="id.CO1.BDOS.432847"/>
    <d v="2018-09-28T00:00:00"/>
    <s v="SOPORTE, ACTUALIZACIÓN Y MANTENIMIENTO DE LA BASE DE DATOS SISTEMA SI3"/>
    <s v="900440779-0"/>
    <s v="SOLUCIONES INTEGRADAS DE TECNOLOGIA S.A.S"/>
    <s v="N/A"/>
    <s v="JUAN CARLOS VALENCIA ORTIZ"/>
    <n v="20000000"/>
    <m/>
    <n v="20000000"/>
    <n v="20000000"/>
    <m/>
    <d v="2018-10-01T00:00:00"/>
    <d v="2018-12-10T00:00:00"/>
    <s v="PAGOS PARCIALES"/>
    <n v="20000000"/>
    <n v="0"/>
    <s v="EJECUTADO"/>
  </r>
  <r>
    <n v="63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SUBIN"/>
    <s v="GUTAH"/>
    <s v="ACTIVIDADES DE INTEGRACIÓN Y MEJORAMIENTO DE LA CALIDAD DE VIDA- COMPONENTE RECREACIÓN, DEPORTE, CULTURA, TURISMO Y APOYO PSICOSOCIAL"/>
    <n v="0"/>
    <n v="0"/>
    <n v="87859000"/>
    <n v="87859000"/>
    <n v="87859000"/>
    <n v="0"/>
    <n v="87859000"/>
    <m/>
    <d v="2018-05-12T00:00:00"/>
    <d v="2018-05-15T00:00:00"/>
    <n v="84650000"/>
    <s v="TALENTO HUMANO"/>
    <x v="4"/>
    <s v="PN DIPOL SA 048-2018"/>
    <s v="FEBRERO"/>
    <d v="2018-04-25T00:00:00"/>
    <d v="2018-05-09T00:00:00"/>
    <d v="2018-06-29T00:00:00"/>
    <s v="ABRIL"/>
    <s v="CUMPLIÓ"/>
    <n v="6065000"/>
    <s v="04-7-10036-2018"/>
    <s v="id.CO1.BDOS.421287"/>
    <d v="2018-06-29T00:00:00"/>
    <s v="ACTIVIDADES DE INTEGRACIÓN Y MEJORAMIENTO DE LA CALIDAD DE VIDA- COMPONENTE RECREACIÓN, DEPORTE, CULTURA, TURISMO Y APOYO PSICOSOCIAL"/>
    <s v="900149418-0"/>
    <s v="LOGÍSTICA Y EVENTOS RECREACIÓN S.A.S."/>
    <s v="N/A"/>
    <s v="ADRIANA PATRICIA VILLALOBOS ESPINEL"/>
    <n v="78585000"/>
    <m/>
    <n v="78585000"/>
    <n v="78585000"/>
    <m/>
    <d v="2018-07-09T00:00:00"/>
    <d v="2018-12-25T00:00:00"/>
    <s v="PAGOS PARCIALES"/>
    <n v="78585000"/>
    <n v="0"/>
    <s v="EJECUTADO"/>
  </r>
  <r>
    <n v="6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ÓN, INSTALACIÓN Y/O CONFIGURACIÓN DE EQUIPO BACKUP DATACENTER PRINCIPAL Y ALTERNO DE LA DIRECCIÓN DE INTELIGENCIA POLICIAL"/>
    <n v="0"/>
    <n v="420000000"/>
    <n v="0"/>
    <n v="420000000"/>
    <n v="420000000"/>
    <n v="0"/>
    <n v="420000000"/>
    <m/>
    <d v="2018-05-14T00:00:00"/>
    <d v="2018-05-18T00:00:00"/>
    <n v="419815100"/>
    <s v="TELEMATICA"/>
    <x v="4"/>
    <s v="PN DIPOL SA 053-2018"/>
    <s v="FEBRERO"/>
    <d v="2018-02-10T00:00:00"/>
    <d v="2018-02-26T00:00:00"/>
    <d v="2018-07-03T00:00:00"/>
    <s v="ABRIL"/>
    <s v="CUMPLIÓ"/>
    <n v="5100"/>
    <s v="04-2-10037-2018"/>
    <s v="id.CO1.BDOS.422759"/>
    <d v="2018-07-03T00:00:00"/>
    <s v="ADQUISICIÓN, INSTALACIÓN Y/O CONFIGURACIÓN DE EQUIPO BACKUP DATACENTER PRINCIPAL Y ALTERNO DE LA DIRECCIÓN DE INTELIGENCIA POLICIAL"/>
    <s v="901193394-2"/>
    <s v="UNIÓN TEMPORAL OPTIMIZE IT – INTER MILLENIUM"/>
    <s v="UNIÓN TEMPÓRAL "/>
    <s v="CESAR AUGUSTO RESTREPO SARMIENTO"/>
    <n v="419810000"/>
    <m/>
    <n v="419810000"/>
    <n v="419810000"/>
    <m/>
    <d v="2018-07-11T00:00:00"/>
    <d v="2018-09-15T00:00:00"/>
    <s v="CONTRA ENTREGA "/>
    <n v="419810000"/>
    <n v="0"/>
    <s v="EJECUTADO"/>
  </r>
  <r>
    <n v="65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PD"/>
    <s v="CPD"/>
    <s v="SOPORTE, ACTUALIZACIÓN Y MANTENIMIENTO ARCSIGHT"/>
    <n v="0"/>
    <n v="95000000"/>
    <n v="0"/>
    <n v="95000000"/>
    <n v="95000000"/>
    <n v="0"/>
    <n v="95000000"/>
    <m/>
    <d v="2018-05-27T00:00:00"/>
    <d v="2018-06-01T00:00:00"/>
    <n v="94650000"/>
    <s v="TELEMATICA"/>
    <x v="4"/>
    <s v="PN DIPOL SA 055-2018"/>
    <s v="ENERO "/>
    <d v="2018-01-20T00:00:00"/>
    <d v="2018-02-07T00:00:00"/>
    <d v="2018-07-13T00:00:00"/>
    <s v="MARZO"/>
    <s v="CUMPLIÓ"/>
    <n v="1"/>
    <s v="04-7-10038-2018"/>
    <s v="id.CO1.BDOS.432903"/>
    <d v="2018-07-13T00:00:00"/>
    <s v="SOPORTE, ACTUALIZACIÓN Y MANTENIMIENTO ARCSIGHT"/>
    <s v="830019156-5"/>
    <s v="DIGIWARE DE COLOMBIA S.A."/>
    <s v="N/A"/>
    <s v="EDSON ARTURO CUERVO CASTRO"/>
    <n v="94649999"/>
    <m/>
    <n v="94649999"/>
    <n v="94649999"/>
    <m/>
    <d v="2018-07-23T00:00:00"/>
    <d v="2018-12-15T00:00:00"/>
    <s v="PAGOS PARCIALES"/>
    <n v="94649999"/>
    <n v="0"/>
    <s v="EJECUTADO"/>
  </r>
  <r>
    <n v="66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GE"/>
    <s v="ARCON"/>
    <s v="SERVICIO DE RECARGA DE EXTINTORES VEHÍCULOS, EDIFICIOS Y ESCUELA DE POLIGRAFÍA"/>
    <n v="0"/>
    <n v="4000000"/>
    <n v="0"/>
    <n v="4000000"/>
    <n v="4000000"/>
    <n v="0"/>
    <n v="4000000"/>
    <m/>
    <d v="2018-06-14T00:00:00"/>
    <d v="2018-06-19T00:00:00"/>
    <n v="3088000"/>
    <s v="MOVILIDAD "/>
    <x v="3"/>
    <s v="PN DIPOL MIC 059-2018"/>
    <s v="JUNIO"/>
    <d v="2018-06-14T00:00:00"/>
    <d v="2018-06-16T00:00:00"/>
    <d v="2018-07-16T00:00:00"/>
    <s v="JUNIO"/>
    <s v="CUMPLIÓ"/>
    <n v="688000"/>
    <s v="04-7-10039-2018"/>
    <s v="id.CO1.BDOS.449109"/>
    <d v="2018-07-16T00:00:00"/>
    <s v="SERVICIO DE RECARGA DE EXTINTORES VEHÍCULOS, EDIFICIOS Y ESCUELA DE POLIGRAFÍA"/>
    <s v="900428120-9"/>
    <s v="V&amp;M SEGURIDAD INDUSTRIAL S.A.S."/>
    <s v="N/A"/>
    <s v="MANUEL ALBERTO ROJAS BARACALDO"/>
    <n v="2400000"/>
    <m/>
    <n v="2400000"/>
    <n v="2400000"/>
    <m/>
    <d v="2018-07-18T00:00:00"/>
    <d v="2018-11-30T00:00:00"/>
    <s v="PAGOS PARCIALES"/>
    <n v="2400000"/>
    <n v="0"/>
    <s v="EJECUTADO"/>
  </r>
  <r>
    <n v="67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OEST"/>
    <s v="COEST"/>
    <s v="ADQUISICIÓN CÁMARAS FOTOGRÁFICAS Y GRABADORA DE VOZ PARA LA DIRECCIÓN DE INTELIGENCIA"/>
    <n v="0"/>
    <n v="0"/>
    <n v="16650000"/>
    <n v="16650000"/>
    <n v="16650000"/>
    <n v="0"/>
    <n v="16650000"/>
    <m/>
    <d v="2018-06-07T00:00:00"/>
    <d v="2018-06-15T00:00:00"/>
    <n v="16475193"/>
    <s v="INTENDENCIA "/>
    <x v="3"/>
    <s v="PN DIPOL MIC 058-2018"/>
    <s v="MAYO"/>
    <d v="2018-05-15T00:00:00"/>
    <d v="2018-05-27T00:00:00"/>
    <d v="2018-07-16T00:00:00"/>
    <s v="JUNIO"/>
    <s v="CUMPLIÓ"/>
    <n v="1519540"/>
    <s v="04-2-10040-2018"/>
    <s v="id.CO1.BDOS.445449"/>
    <d v="2018-07-16T00:00:00"/>
    <s v="ADQUISICIÓN CÁMARAS FOTOGRÁFICAS Y GRABADORA DE VOZ PARA LA DIRECCIÓN DE INTELIGENCIA"/>
    <s v="901144306-5"/>
    <s v="DIGITAL CENTER VENTAS E IMPORTACIONES JE S.A.S."/>
    <s v="N/A"/>
    <s v="ROSA EDITH RODRÍGUEZ SILVA"/>
    <n v="14955653"/>
    <m/>
    <n v="14955653"/>
    <n v="14955653"/>
    <m/>
    <d v="2018-07-24T00:00:00"/>
    <d v="2018-09-30T00:00:00"/>
    <s v="CONTRA ENTREGA "/>
    <n v="14955653"/>
    <n v="0"/>
    <s v="EJECUTADO"/>
  </r>
  <r>
    <n v="6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OEST"/>
    <s v="COEST"/>
    <s v="ADQUISICIÓN CÁMARAS FOTOGRÁFICAS Y GRABADORA DE VOZ PARA LA DIRECCIÓN DE INTELIGENCIA"/>
    <n v="0"/>
    <n v="0"/>
    <n v="3311770"/>
    <n v="3311770"/>
    <n v="3311770"/>
    <n v="0"/>
    <n v="3311770"/>
    <m/>
    <d v="2018-09-06T00:00:00"/>
    <d v="2018-09-06T00:00:00"/>
    <n v="3311770"/>
    <s v="INTENDENCIA "/>
    <x v="1"/>
    <s v="PN DIPOL MIC 058-2018"/>
    <s v="SEPTIEMBRE"/>
    <d v="2018-09-06T00:00:00"/>
    <d v="2018-09-06T00:00:00"/>
    <d v="2018-09-17T00:00:00"/>
    <s v="SEPTIEMBRE"/>
    <s v="CUMPLIÓ"/>
    <n v="0"/>
    <s v="04-2-10040-2018"/>
    <s v="id.CO1.BDOS.445449"/>
    <d v="2018-09-17T00:00:00"/>
    <s v="ADQUISICIÓN CÁMARAS FOTOGRÁFICAS Y GRABADORA DE VOZ PARA LA DIRECCIÓN DE INTELIGENCIA"/>
    <s v="901144306-5"/>
    <s v="DIGITAL CENTER VENTAS E IMPORTACIONES JE S.A.S."/>
    <s v="N/A"/>
    <s v="ROSA EDITH RODRÍGUEZ SILVA"/>
    <n v="3311770"/>
    <m/>
    <n v="3311770"/>
    <n v="3311770"/>
    <m/>
    <d v="2018-09-18T00:00:00"/>
    <d v="2018-09-30T00:00:00"/>
    <s v="CONTRA ENTREGA "/>
    <n v="3311770"/>
    <n v="0"/>
    <s v="EJECUTADO"/>
  </r>
  <r>
    <n v="69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ISEG"/>
    <s v="ARPIN"/>
    <s v="SOPORTE ACTUALIZACIÓN Y MANTENIMIENTO LICENCIAS ERDAS"/>
    <n v="0"/>
    <n v="0"/>
    <n v="38418000"/>
    <n v="38418000"/>
    <n v="38418000"/>
    <n v="0"/>
    <n v="38418000"/>
    <m/>
    <d v="2018-07-05T00:00:00"/>
    <d v="2018-07-11T00:00:00"/>
    <n v="38417999.969999999"/>
    <s v="TELEMATICA"/>
    <x v="2"/>
    <s v="PN DIPOL CD 061-2018"/>
    <s v="MAYO"/>
    <d v="2018-05-22T00:00:00"/>
    <d v="2018-07-04T00:00:00"/>
    <d v="2018-07-30T00:00:00"/>
    <s v="JUNIO"/>
    <s v="CUMPLIÓ"/>
    <n v="0"/>
    <s v="04-7-10041-2018"/>
    <s v="id.CO1.BDOS.468947"/>
    <d v="2018-07-30T00:00:00"/>
    <s v="SOPORTE ACTUALIZACIÓN Y MANTENIMIENTO LICENCIA ERDAS PARA LA DIRECCIÓN DE INTELIGENCIA POLICIAL"/>
    <s v="830136779-4"/>
    <s v="DATUM INGENIERIA S.A.S."/>
    <s v="N/A"/>
    <s v="EDGAR JAVIER SALGADO NARANJO"/>
    <n v="38417999.969999999"/>
    <m/>
    <n v="38417999.969999999"/>
    <n v="38417999.969999999"/>
    <m/>
    <d v="2018-08-10T00:00:00"/>
    <d v="2018-09-30T00:00:00"/>
    <s v="CONTRA ENTREGA "/>
    <n v="38417999.969999999"/>
    <n v="0"/>
    <s v="EJECUTADO"/>
  </r>
  <r>
    <n v="70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CIPRO"/>
    <s v="CIPRO"/>
    <s v="ADQUISICIÓN LICENCIAS DE ANÁLISIS CUALITATIVO"/>
    <n v="0"/>
    <n v="0"/>
    <n v="20000000"/>
    <n v="20000000"/>
    <n v="20000000"/>
    <n v="0"/>
    <n v="20000000"/>
    <m/>
    <d v="2018-07-16T00:00:00"/>
    <d v="2018-07-19T00:00:00"/>
    <n v="19470000"/>
    <s v="TELEMATICA"/>
    <x v="3"/>
    <s v="PN DIPOL MIC 064-2018"/>
    <s v="MAYO"/>
    <d v="2018-05-14T00:00:00"/>
    <d v="2018-05-27T00:00:00"/>
    <d v="2018-08-06T00:00:00"/>
    <s v="JUNIO"/>
    <s v="CUMPLIÓ"/>
    <n v="70000"/>
    <s v="04-2-10042-2018"/>
    <s v="id.CO1.BDOS.476815"/>
    <d v="2018-08-06T00:00:00"/>
    <s v="ADQUISICIÓN LICENCIAS DE ANÁLISIS CUALITATIVO"/>
    <s v="860076580-7"/>
    <s v="SOFTWARE SHOP DE COLOMBIA S.A.S."/>
    <s v="N/A"/>
    <s v="LUIS ENRIQUE VILLEGAS VILLAR"/>
    <n v="19400000"/>
    <m/>
    <n v="19400000"/>
    <n v="19400000"/>
    <m/>
    <d v="2018-08-13T00:00:00"/>
    <d v="2018-08-30T00:00:00"/>
    <s v="CONTRA ENTREGA "/>
    <n v="19400000"/>
    <n v="0"/>
    <s v="EJECUTADO"/>
  </r>
  <r>
    <n v="71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TELEM"/>
    <s v="TELEM"/>
    <s v="ADQUISICION DE SUMINISTROS Y  CONSUMIBLES PARA  IMPRESIÓN (TONER Y CARTUCHO DE IMAGEN) PARA EL SERVICIO DE INTELIGENCIA 2018."/>
    <n v="0"/>
    <n v="74437019.340000004"/>
    <n v="0"/>
    <n v="74437019.340000004"/>
    <n v="74437019.340000004"/>
    <n v="0"/>
    <n v="74437019.340000004"/>
    <m/>
    <d v="2018-07-21T00:00:00"/>
    <d v="2018-07-25T00:00:00"/>
    <n v="55232641.020000003"/>
    <s v="TELEMATICA"/>
    <x v="3"/>
    <s v="PN DIPOL MIC 065-2018"/>
    <s v="JUNIO"/>
    <d v="2018-06-25T00:00:00"/>
    <d v="2018-07-18T00:00:00"/>
    <d v="2018-08-10T00:00:00"/>
    <s v="JULIO"/>
    <s v="CUMPLIÓ"/>
    <n v="16845983.970000006"/>
    <s v="04-8-10043-2018"/>
    <s v="id.CO1.BDOS.480882"/>
    <d v="2018-08-10T00:00:00"/>
    <s v="ADQUISICION DE SUMINISTROS Y  CONSUMIBLES PARA  IMPRESIÓN (TONER Y CARTUCHO DE IMAGEN) PARA EL SERVICIO DE INTELIGENCIA 2018."/>
    <s v="860026740-5"/>
    <s v="PAPELERÍA LOS ANDES LTDA."/>
    <s v="N/A"/>
    <s v="RICARDO ANDRES AVILA CASTILLO"/>
    <n v="38386657.049999997"/>
    <m/>
    <n v="38386657.049999997"/>
    <n v="38386657.049999997"/>
    <m/>
    <d v="2018-08-17T00:00:00"/>
    <d v="2018-12-10T00:00:00"/>
    <s v="PAGOS PARCIALES"/>
    <n v="38386657.049999997"/>
    <n v="0"/>
    <s v="EJECUTADO"/>
  </r>
  <r>
    <n v="72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UTAH"/>
    <s v="SUBIN"/>
    <s v="ADQUISICION E INSTALACION DE BOTIQUINES CON ELEMENTOS PARA LA DIRECCION DE INTELIGENCIA POLICIAL"/>
    <n v="0"/>
    <n v="6000000"/>
    <n v="0"/>
    <n v="6000000"/>
    <n v="6000000"/>
    <n v="0"/>
    <n v="6000000"/>
    <m/>
    <d v="2018-07-27T00:00:00"/>
    <d v="2018-07-30T00:00:00"/>
    <n v="4320000"/>
    <s v="INTENDENCIA "/>
    <x v="3"/>
    <s v="PN DIPOL MIC 066-2018"/>
    <s v="JUNIO"/>
    <d v="2018-06-17T00:00:00"/>
    <d v="2018-07-21T00:00:00"/>
    <d v="2018-08-15T00:00:00"/>
    <s v="JULIO"/>
    <s v="CUMPLIÓ"/>
    <n v="1297200"/>
    <s v="04-2-10044-2018"/>
    <s v="id.CO1.BDOS.485492"/>
    <d v="2018-08-15T00:00:00"/>
    <s v="ADQUISICION E INSTALACION DE BOTIQUINES CON ELEMENTOS PARA LA DIRECCION DE INTELIGENCIA POLICIAL"/>
    <s v="830135234-8"/>
    <s v="MAP INGENIEROS Y/O MARIA FERNANDA CORTES EU"/>
    <s v="N/A"/>
    <s v="EDWARD PAREDES RONDEROS"/>
    <n v="3022800"/>
    <m/>
    <n v="3022800"/>
    <n v="3022800"/>
    <m/>
    <d v="2018-08-27T00:00:00"/>
    <d v="2018-09-28T00:00:00"/>
    <s v="CONTRA ENTREGA "/>
    <n v="3022800"/>
    <n v="0"/>
    <s v="EJECUTADO"/>
  </r>
  <r>
    <n v="7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TAH"/>
    <s v="SUBIN"/>
    <s v="ADQUISICION E INSTALACION DE BOTIQUINES CON ELEMENTOS PARA LA DIRECCION DE INTELIGENCIA POLICIAL"/>
    <n v="0"/>
    <n v="1511400"/>
    <n v="0"/>
    <n v="1511400"/>
    <n v="1511400"/>
    <n v="0"/>
    <n v="1511400"/>
    <m/>
    <d v="2018-09-27T00:00:00"/>
    <d v="2018-09-27T00:00:00"/>
    <n v="1511400"/>
    <s v="INTENDENCIA "/>
    <x v="1"/>
    <s v="PN DIPOL MIC 066-2018"/>
    <s v="SEPTIEMBRE"/>
    <d v="2018-09-27T00:00:00"/>
    <d v="2018-09-27T00:00:00"/>
    <d v="2018-09-28T00:00:00"/>
    <s v="SEPTIEMBRE"/>
    <s v="CUMPLIÓ"/>
    <n v="0"/>
    <s v="04-2-10044-2018"/>
    <s v="id.CO1.BDOS.485492"/>
    <d v="2018-09-28T00:00:00"/>
    <s v="ADQUISICION E INSTALACION DE BOTIQUINES CON ELEMENTOS PARA LA DIRECCION DE INTELIGENCIA POLICIAL"/>
    <s v="830135234-8"/>
    <s v="MAP INGENIEROS Y/O MARIA FERNANDA CORTES EU"/>
    <s v="N/A"/>
    <s v="EDWARD PAREDES RONDEROS"/>
    <n v="1511400"/>
    <m/>
    <n v="1511400"/>
    <n v="1511400"/>
    <m/>
    <d v="2018-09-28T00:00:00"/>
    <d v="2018-09-28T00:00:00"/>
    <s v="CONTRA ENTREGA "/>
    <n v="1511400"/>
    <n v="0"/>
    <s v="EJECUTADO"/>
  </r>
  <r>
    <n v="74"/>
    <s v="DIPOL"/>
    <n v="4"/>
    <s v="REGIÓN 9"/>
    <s v="DIRECCIÓN INTELIGENCIA POLICIAL"/>
    <s v="830000097-5"/>
    <s v="CT. MONICA ANDREA CASALLAS HURTADO"/>
    <n v="3212133179"/>
    <s v="monica.casallas@correo.policia.gov.co"/>
    <s v="contratos@dipol.gov.co"/>
    <s v="GRUGE"/>
    <s v="ARCON"/>
    <s v="ADQUISICION MATERIAL VETERINARIO, ALIMENTO Y ELEMENTOS PARA EL SOSTENIMIENTO DE SOMOVIENTES CANINOS"/>
    <n v="0"/>
    <n v="3299587"/>
    <n v="0"/>
    <n v="3299587"/>
    <n v="3299587"/>
    <n v="0"/>
    <n v="3299587"/>
    <m/>
    <d v="2018-08-01T00:00:00"/>
    <d v="2018-08-06T00:00:00"/>
    <n v="3188490"/>
    <s v="INTENDENCIA "/>
    <x v="3"/>
    <s v="PN DIPOL MIC 068-2018"/>
    <s v="JULIO"/>
    <d v="2018-07-03T00:00:00"/>
    <d v="2018-07-23T00:00:00"/>
    <d v="2018-08-24T00:00:00"/>
    <s v="AGOSTO"/>
    <s v="CUMPLIÓ"/>
    <n v="481685.37999999989"/>
    <s v="04-8-10045-2018"/>
    <s v="id.CO1.BDOS.497219"/>
    <d v="2018-08-24T00:00:00"/>
    <s v="ADQUISICION MATERIAL VETERINARIO, ALIMENTO Y ELEMENTOS PARA EL SOSTENIMIENTO DE SOMOVIENTES CANINOS"/>
    <s v="19189213-3 "/>
    <s v="TARCISIO BOSSUET TAMAYO TAMAYO Y/O CENTRO AGROPECUARIO CAMPEON 1 "/>
    <s v="N/A"/>
    <s v="TARCISIO BOSSUET TAMAYO TAMAYO "/>
    <n v="2706804.62"/>
    <m/>
    <n v="2706804.62"/>
    <n v="2706804.62"/>
    <m/>
    <d v="2018-08-27T00:00:00"/>
    <d v="2018-12-16T00:00:00"/>
    <s v="PAGOS PARCIALES"/>
    <n v="2706804.62"/>
    <n v="0"/>
    <s v="EJECUTADO"/>
  </r>
  <r>
    <n v="7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, INSTALACIÓN Y CONFIGURACIÓN DE HARDWARE PARA EL SISTEMA DE INTELIGENCIA POLICIAL SIP"/>
    <n v="0"/>
    <n v="2171770858"/>
    <n v="0"/>
    <n v="2171770858"/>
    <n v="2171770858"/>
    <n v="0"/>
    <n v="2171770858"/>
    <m/>
    <d v="2018-07-15T00:00:00"/>
    <d v="2018-07-16T00:00:00"/>
    <n v="2154946673"/>
    <s v="TELEMATICA"/>
    <x v="4"/>
    <s v="PN DIPOL SA 062-2018"/>
    <s v="JULIO"/>
    <d v="2018-07-10T00:00:00"/>
    <d v="2018-07-15T00:00:00"/>
    <d v="2018-08-29T00:00:00"/>
    <s v="ABRIL"/>
    <s v="CUMPLIÓ"/>
    <n v="0"/>
    <s v="04-2-10046-2018"/>
    <s v="id.CO1.BDOS.473778"/>
    <d v="2018-08-29T00:00:00"/>
    <s v="ADQUISICIÓN, INSTALACIÓN Y CONFIGURACIÓN DE HARDWARE PARA EL SISTEMA DE INTELIGENCIA POLICIAL SIP"/>
    <s v="830113886-5"/>
    <s v="ACONPIEXPRESS S.A.S."/>
    <s v="N/A"/>
    <s v="OMAR RIVERA PINILLA"/>
    <n v="2154946673"/>
    <m/>
    <n v="2154946673"/>
    <n v="2154946673"/>
    <m/>
    <d v="2018-09-05T00:00:00"/>
    <d v="2018-11-30T00:00:00"/>
    <s v="CONTRA ENTREGA "/>
    <n v="2154946673"/>
    <n v="0"/>
    <s v="EJECUTADO"/>
  </r>
  <r>
    <n v="7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7-31T00:00:00"/>
    <d v="2018-08-06T00:00:00"/>
    <n v="65000000"/>
    <s v="TELEMATICA"/>
    <x v="3"/>
    <s v="PN DIPOL MIC 067-2018"/>
    <s v="JULIO"/>
    <d v="2018-07-19T00:00:00"/>
    <d v="2018-08-03T00:00:00"/>
    <d v="2018-08-30T00:00:00"/>
    <s v="MARZO"/>
    <s v="CUMPLIÓ"/>
    <n v="5110000"/>
    <s v="04-7-10047-2018"/>
    <s v="id.CO1.BDOS.495329"/>
    <d v="2018-08-30T00:00:00"/>
    <s v="SOPORTE ACTUALIZACIÓN Y MANTENIMIENTO PGP"/>
    <s v="830038304-1"/>
    <s v="GOLD SYS LTDA"/>
    <s v="N/A"/>
    <s v="YAQUELINE BAYONA PEÑALOSA"/>
    <n v="59890000"/>
    <m/>
    <n v="59890000"/>
    <n v="59890000"/>
    <m/>
    <d v="2018-09-06T00:00:00"/>
    <d v="2018-12-10T00:00:00"/>
    <s v="PAGOS PARCIALES"/>
    <n v="59890000"/>
    <n v="0"/>
    <s v="EJECUTADO"/>
  </r>
  <r>
    <n v="7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ARPIN"/>
    <s v="ARPIN"/>
    <s v="ADICIÓN No.2 A LA POLIZA DE SEGURO DE AVIACIÓN No.9201218900104 SUSCRITA ENTRE LA POLICÍA NACIONAL-DIRECCIÓN DE ANTINARCÓTICOS Y LA FIRMA UNIÓN TEMPORAL MAPFRE SEGUROS GENERALES DE COLOMBIA S.A-ALLIANZ SEGUROS S.A."/>
    <n v="0"/>
    <n v="381000000"/>
    <n v="0"/>
    <n v="381000000"/>
    <n v="381000000"/>
    <n v="0"/>
    <n v="381000000"/>
    <m/>
    <d v="2018-08-23T00:00:00"/>
    <d v="2018-09-10T00:00:00"/>
    <n v="241146020"/>
    <s v="MOVILIDAD"/>
    <x v="1"/>
    <s v="PN DIRAN SAMC 002 2018"/>
    <s v="AGOSTO"/>
    <d v="2018-08-23T00:00:00"/>
    <d v="2018-09-10T00:00:00"/>
    <d v="2018-09-14T00:00:00"/>
    <s v="SEPTIEMBRE"/>
    <s v="CUMPLIÓ"/>
    <n v="20554151.939999998"/>
    <s v="9201218900104"/>
    <s v="CO1.BDOS.357877"/>
    <d v="2018-09-14T00:00:00"/>
    <s v="ADICIÓN No.2 A LA POLIZA DE SEGURO DE AVIACIÓN No.9201218900104 SUSCRITA ENTRE LA POLICÍA NACIONAL-DIRECCIÓN DE ANTINARCÓTICOS Y LA FIRMA UNIÓN TEMPORAL MAPFRE SEGUROS GENERALES DE COLOMBIA S.A-ALLIANZ SEGUROS S.A."/>
    <s v="891700037-9"/>
    <s v="UNIÓN TEMPORAL MAPFRE SEGUROS GENERALES DE COLOMBIA S.A. - ALLIANZ SEGUROS S.A."/>
    <s v="MAPFRE SEGUROS GENERALES DE COLOMBIA S.A. NIT 891.700.037-9   60% ALLIANZ SEGUROS S.A.  NIT 860.026.182-5     40%"/>
    <s v="JOSE MAURICIO MALAGÓN ACOSTA"/>
    <n v="220591868.06"/>
    <m/>
    <n v="220591868.06"/>
    <n v="220591868.06"/>
    <m/>
    <d v="2018-09-14T00:00:00"/>
    <d v="2019-03-16T00:00:00"/>
    <s v="CONTRA ENTREGA "/>
    <n v="220591868.06"/>
    <n v="0"/>
    <s v="EJECUTADO"/>
  </r>
  <r>
    <n v="7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ANTI SPAM DE CORREO PARA LA DIRECCIÓN DE INTELIGENCIA POLICIAL"/>
    <n v="0"/>
    <n v="130000000"/>
    <n v="0"/>
    <n v="130000000"/>
    <n v="130000000"/>
    <n v="0"/>
    <n v="130000000"/>
    <m/>
    <d v="2018-07-16T00:00:00"/>
    <d v="2018-07-23T00:00:00"/>
    <n v="128760500"/>
    <s v="TELEMATICA"/>
    <x v="4"/>
    <s v="PN DIPOL SA 063-2018"/>
    <s v="AGOSTO"/>
    <d v="2018-07-16T00:00:00"/>
    <d v="2018-07-23T00:00:00"/>
    <d v="2018-09-11T00:00:00"/>
    <s v="SEPTIEMBRE"/>
    <s v="CUMPLIÓ"/>
    <n v="100"/>
    <s v="04-2-10048-2018"/>
    <s v="id.CO1.BDOS.479753"/>
    <d v="2018-09-11T00:00:00"/>
    <s v="ADQUISICIÓN ANTI SPAM DE CORREO PARA LA DIRECCIÓN DE INTELIGENCIA POLICIAL"/>
    <s v="891501783-1"/>
    <s v="GAMMA INGENIEROS S.A.S."/>
    <s v="N/A"/>
    <s v="GABRIEL DE JESÚS MAZO MAYORQUIN"/>
    <n v="128760400"/>
    <m/>
    <n v="128760400"/>
    <n v="128760400"/>
    <m/>
    <d v="2018-09-20T00:00:00"/>
    <d v="2018-10-30T00:00:00"/>
    <s v="CONTRA ENTREGA "/>
    <n v="128760400"/>
    <n v="0"/>
    <s v="EJECUTADO"/>
  </r>
  <r>
    <n v="7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RECARGA DE AGENTE EXTINTOR PARA EL CENTRO DE CÓMPUTO DE LA DIRECCIÓN DE INTELIGENCIA POLICIAL"/>
    <n v="0"/>
    <n v="51662640"/>
    <n v="0"/>
    <n v="51662640"/>
    <n v="51662640"/>
    <n v="0"/>
    <n v="51662640"/>
    <m/>
    <d v="2018-08-10T00:00:00"/>
    <d v="2018-08-15T00:00:00"/>
    <n v="48493600"/>
    <s v="TELEMATICA"/>
    <x v="3"/>
    <s v="PN DIPOL MIC 069-2018"/>
    <s v="AGOSTO"/>
    <d v="2018-08-10T00:00:00"/>
    <d v="2018-08-15T00:00:00"/>
    <d v="2018-09-11T00:00:00"/>
    <s v="SEPTIEMBRE"/>
    <s v="CUMPLIÓ"/>
    <n v="10503600"/>
    <s v="04-7-10049-2018"/>
    <s v="id.CO1.BDOS.505515"/>
    <d v="2018-09-11T00:00:00"/>
    <s v="RECARGA DE AGENTE EXTINTOR PARA EL CENTRO DE CÓMPUTO DE LA DIRECCIÓN DE INTELIGENCIA POLICIAL"/>
    <s v="900118932-2"/>
    <s v="SECURITY TECH CONTROL SAS"/>
    <s v="N/A"/>
    <s v="WILLIAM ALFONSO SÁNCHEZ PÁEZ"/>
    <n v="37990000"/>
    <m/>
    <n v="37990000"/>
    <n v="37990000"/>
    <m/>
    <d v="2018-09-19T00:00:00"/>
    <d v="2018-10-15T00:00:00"/>
    <s v="CONTRA ENTREGA "/>
    <n v="37990000"/>
    <n v="0"/>
    <s v="EJECUTADO"/>
  </r>
  <r>
    <n v="8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IPRO"/>
    <s v="CIPRO"/>
    <s v="CAPACITACIÓN EN INVESTIGACIÓN PARA 30 FUNCIONARIOS DE LA DIRECCIÓN DE INTELIGENCIA POLICIAL"/>
    <n v="0"/>
    <n v="0"/>
    <n v="50750000"/>
    <n v="50750000"/>
    <n v="50750000"/>
    <n v="0"/>
    <n v="50750000"/>
    <m/>
    <d v="2018-08-17T00:00:00"/>
    <d v="2018-08-29T00:00:00"/>
    <n v="39200000"/>
    <s v="TALENTO HUMANO"/>
    <x v="2"/>
    <s v="PN DIPOL CD 070-2018"/>
    <s v="AGOSTO"/>
    <d v="2018-08-17T00:00:00"/>
    <d v="2018-08-29T00:00:00"/>
    <d v="2018-09-18T00:00:00"/>
    <s v="SEPTIEMBRE"/>
    <s v="CUMPLIÓ"/>
    <n v="0"/>
    <s v="04-7-10050-2018"/>
    <s v="id.CO1.BDOS.518641"/>
    <d v="2018-09-18T00:00:00"/>
    <s v="CAPACITACIÓN EN INVESTIGACIÓN PARA 30 FUNCIONARIOS DE LA DIRECCIÓN DE INTELIGENCIA POLICIAL"/>
    <s v="860075558-1"/>
    <s v="UNIVERSIDAD DE LA SABANA"/>
    <s v="N/A"/>
    <s v="MAURICIO ROJAS PEREZ"/>
    <n v="39200000"/>
    <m/>
    <n v="39200000"/>
    <n v="39200000"/>
    <m/>
    <d v="2018-09-24T00:00:00"/>
    <d v="2018-10-30T00:00:00"/>
    <s v="CONTRA ENTREGA "/>
    <n v="39200000"/>
    <n v="0"/>
    <s v="EJECUTADO"/>
  </r>
  <r>
    <n v="8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ADQUISICIÓN CASILLEROS PARA DEPOSITAR CELULARES, TABLETAS Y DISPOSITIVOS ELECTRÓNICOS"/>
    <n v="0"/>
    <n v="10000000"/>
    <n v="0"/>
    <n v="10000000"/>
    <n v="10000000"/>
    <n v="0"/>
    <n v="10000000"/>
    <m/>
    <d v="2018-09-04T00:00:00"/>
    <d v="2018-09-13T00:00:00"/>
    <n v="8389500"/>
    <s v="TALENTO HUMANO"/>
    <x v="3"/>
    <s v="PN DIPOL MIC 072-2018 "/>
    <s v="SEPTIEMBRE"/>
    <d v="2018-09-04T00:00:00"/>
    <d v="2018-09-04T00:00:00"/>
    <d v="2018-09-28T00:00:00"/>
    <s v="SEPTIEMBRE"/>
    <s v="CUMPLIÓ"/>
    <n v="1889500"/>
    <s v="04-2-10051-2018"/>
    <s v="id. CO1.BDOS.536218"/>
    <d v="2018-09-28T00:00:00"/>
    <s v="ADQUISICIÓN CASILLEROS PARA DEPOSITAR CELULARES, TABLETAS Y DISPOSITIVOS ELECTRÓNICOS"/>
    <s v="860066674-8"/>
    <s v="MUEBLES ROMERO S.A.S."/>
    <s v="N/A"/>
    <s v="JOHN OCTAVIO ROMERO ESPITIA"/>
    <n v="6500000"/>
    <m/>
    <n v="6500000"/>
    <n v="6500000"/>
    <m/>
    <d v="2018-10-09T00:00:00"/>
    <d v="2018-11-15T00:00:00"/>
    <s v="CONTRA ENTREGA "/>
    <n v="6500000"/>
    <n v="0"/>
    <s v="EJECUTADO"/>
  </r>
  <r>
    <n v="8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GE"/>
    <s v="ARCON"/>
    <s v="ADQUISICIÓN E INSTALACIÓN DE EQUIPOS DE SEGURIDAD FISICA PARA LA DIRECCIÓN DE INTELIGENCIA POLICIAL_x000a_"/>
    <n v="0"/>
    <n v="753000000"/>
    <n v="0"/>
    <n v="753000000"/>
    <n v="753000000"/>
    <n v="0"/>
    <n v="753000000"/>
    <m/>
    <d v="2018-08-22T00:00:00"/>
    <d v="2018-08-29T00:00:00"/>
    <n v="752987809"/>
    <s v="TELEMATICA"/>
    <x v="4"/>
    <s v="PN DIPOL SA 071-2018"/>
    <s v="AGOSTO"/>
    <d v="2018-08-22T00:00:00"/>
    <d v="2018-08-29T00:00:00"/>
    <d v="2018-10-10T00:00:00"/>
    <s v="OCTUBRE"/>
    <s v="CUMPLIÓ"/>
    <n v="95009"/>
    <s v="04-2-10052-2018"/>
    <s v="id. CO1.BDOS.519914"/>
    <d v="2018-10-10T00:00:00"/>
    <s v="ADQUISICIÓN E INSTALACIÓN DE EQUIPOS DE SEGURIDAD FISICA PARA LA DIRECCIÓN DE INTELIGENCIA POLICIAL"/>
    <s v="900118932-2"/>
    <s v="SECURITY TECH CONTROL S.A.S. "/>
    <s v="N/A"/>
    <s v="WILLIAM ALFONSO SANCHEZ PAEZ"/>
    <n v="752892800"/>
    <m/>
    <n v="752892800"/>
    <n v="752892800"/>
    <m/>
    <d v="2018-10-19T00:00:00"/>
    <d v="2018-12-10T00:00:00"/>
    <s v="CONTRA ENTREGA "/>
    <n v="752892800"/>
    <n v="0"/>
    <s v="EJECUTADO"/>
  </r>
  <r>
    <n v="8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PAPELERÍA PARA LA DIRECCIÓN DE INTELIGENCIA POLICIAL "/>
    <n v="0"/>
    <n v="55562980.649999999"/>
    <n v="0"/>
    <n v="55562980.649999999"/>
    <n v="55562980.649999999"/>
    <n v="0"/>
    <n v="55562980.649999999"/>
    <m/>
    <d v="2018-09-04T00:00:00"/>
    <d v="2018-09-10T00:00:00"/>
    <n v="39837100"/>
    <s v="INTENDENCIA "/>
    <x v="3"/>
    <s v="PN DIPOL MIC 074-2018 "/>
    <s v="SEPTIEMBRE"/>
    <d v="2018-09-04T00:00:00"/>
    <d v="2018-09-10T00:00:00"/>
    <d v="2018-10-16T00:00:00"/>
    <s v="OCTUBRE"/>
    <s v="CUMPLIÓ"/>
    <n v="3593224"/>
    <s v="04-2-10053-2018"/>
    <s v="CO1.BDOS.548904"/>
    <d v="2018-10-16T00:00:00"/>
    <s v="ADQUISICIÓN DE PAPELERÍA PARA LA DIRECCIÓN DE INTELIGENCIA POLICIAL"/>
    <s v="830049630-3"/>
    <s v="PRODUCTOS Y SUMINISTROS LTDA"/>
    <s v="N/A"/>
    <s v="LUIS ALFONSO GARCÍA MORALES"/>
    <n v="36243876"/>
    <m/>
    <n v="36243876"/>
    <n v="36243876"/>
    <m/>
    <d v="2018-10-29T00:00:00"/>
    <d v="2018-11-30T00:00:00"/>
    <s v="CONTRA ENTREGA "/>
    <n v="36243876"/>
    <n v="0"/>
    <s v="EJECUTADO"/>
  </r>
  <r>
    <n v="8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SERVICIO INTEGRAL DE ASEO, FUMIGACION Y JARDINERIA CON SUMINISTRO DE ELEMENTOS PARA LAS INSTALACIONES DE LA DIRECCIÓN DE INTELIGENCIA POLICIAL VIGENCIA 2018-2019."/>
    <n v="0"/>
    <n v="243822714.72999999"/>
    <n v="0"/>
    <n v="243822714.72999999"/>
    <n v="243822714.72999999"/>
    <n v="0"/>
    <n v="243822714.72999999"/>
    <n v="222375000"/>
    <d v="2018-10-08T00:00:00"/>
    <d v="2018-10-08T00:00:00"/>
    <n v="275190095.70999998"/>
    <s v="TALENTO HUMANO"/>
    <x v="5"/>
    <s v="CCE-455-1-AMP-2016"/>
    <s v="SEPTIEMBRE"/>
    <d v="2018-10-08T00:00:00"/>
    <d v="2018-10-08T00:00:00"/>
    <d v="2018-10-24T00:00:00"/>
    <s v="OCTUBRE"/>
    <s v="CUMPLIÓ"/>
    <n v="45189379.799999952"/>
    <s v="32390-2018"/>
    <n v="62340"/>
    <d v="2018-10-24T00:00:00"/>
    <s v="SERVICIO INTEGRAL DE ASEO, FUMIGACION Y JARDINERIA CON SUMINISTRO DE ELEMENTOS PARA LAS INSTALACIONES DE LA DIRECCIÓN DE INTELIGENCIA POLICIAL VIGENCIA 2018-2019."/>
    <s v="807003866-2"/>
    <s v="FLOREZ &amp; ALVAREZ S.A"/>
    <s v="N/A"/>
    <s v="SAUL DUARTE HERRERA"/>
    <n v="52089556.640000001"/>
    <n v="177911159.27000001"/>
    <n v="230000715.91000003"/>
    <n v="230000715.91000003"/>
    <m/>
    <d v="2018-11-01T00:00:00"/>
    <d v="2019-07-31T00:00:00"/>
    <s v="PAGOS PARCIALES"/>
    <n v="52089556.640000001"/>
    <n v="177911159.27000004"/>
    <s v="EJECUTADO"/>
  </r>
  <r>
    <n v="8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INSTALACIÓN Y CONFIGURACIÓN DEL SISTEMA DE AUDIO Y VIDEO PARA LA SALA SITUACIONAL "/>
    <n v="0"/>
    <n v="317607686.39999998"/>
    <n v="42500000"/>
    <n v="360107686.39999998"/>
    <n v="360107686.39999998"/>
    <n v="0"/>
    <n v="360107686.39999998"/>
    <m/>
    <d v="2018-08-18T00:00:00"/>
    <d v="2018-09-18T00:00:00"/>
    <n v="359895102"/>
    <s v="TELEMATICA"/>
    <x v="4"/>
    <s v="PN DIPOL SA 073-2018"/>
    <s v="SEPTIEMBRE"/>
    <d v="2018-08-18T00:00:00"/>
    <d v="2018-09-18T00:00:00"/>
    <d v="2018-10-31T00:00:00"/>
    <s v="OCTUBRE"/>
    <s v="CUMPLIÓ"/>
    <n v="100102"/>
    <s v="04-2-10054-2018"/>
    <s v="CO1.BDOS.543859"/>
    <m/>
    <s v="ADQUISICIÓN INSTALACIÓN Y CONFIGURACIÓN DEL SISTEMA DE AUDIO Y VIDEO PARA LA SALA SITUACIONAL "/>
    <s v="830029017-2"/>
    <s v="AMERICANA CORP S.A.S"/>
    <s v="N/A"/>
    <s v="JAVIER ANTONIO GUTIERREZ LOPEZ"/>
    <n v="359795000"/>
    <m/>
    <n v="359795000"/>
    <n v="359795000"/>
    <m/>
    <d v="2018-11-14T00:00:00"/>
    <d v="2018-12-15T00:00:00"/>
    <s v="CONTRA ENTREGA "/>
    <n v="359795000"/>
    <n v="0"/>
    <s v="EJECUTADO"/>
  </r>
  <r>
    <n v="8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BIR"/>
    <s v="AREAD"/>
    <s v="ARRENDAMIENTO OFICINA CASUR  2018 - 2019     "/>
    <n v="0"/>
    <n v="7752604"/>
    <n v="0"/>
    <n v="7752604"/>
    <n v="7752604"/>
    <n v="0"/>
    <n v="7752604"/>
    <n v="6300000"/>
    <d v="2018-09-26T00:00:00"/>
    <d v="2018-10-08T00:00:00"/>
    <n v="7605477"/>
    <s v="TALENTO HUMANO"/>
    <x v="2"/>
    <s v="PN DIPOL CD 075-2018 "/>
    <s v="SEPTIEMBRE"/>
    <d v="2018-09-26T00:00:00"/>
    <d v="2018-10-08T00:00:00"/>
    <d v="2018-10-31T00:00:00"/>
    <s v="OCTUBRE"/>
    <s v="CUMPLIÓ"/>
    <n v="0"/>
    <s v="04-1-10055-2018"/>
    <s v="CO1.BDOS.567789"/>
    <d v="2018-10-31T00:00:00"/>
    <s v="ARRENDAMIENTO OFICINA CASUR  2018 - 2019     "/>
    <s v="899999073-7"/>
    <s v="CAJA DE SUELDOS DE RETIRO POLICIA NACIONAL"/>
    <s v="N/A"/>
    <s v="Brigadier General (RA) JORGE ALIRIO BARON LEGUIZAMON "/>
    <n v="1690106"/>
    <n v="5915371"/>
    <n v="7605477"/>
    <n v="7605477"/>
    <m/>
    <d v="2018-11-01T00:00:00"/>
    <d v="2019-07-31T00:00:00"/>
    <s v="PAGOS PARCIALES"/>
    <n v="1690106"/>
    <n v="5915371"/>
    <s v="EJECUTADO"/>
  </r>
  <r>
    <n v="8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MEDIOS DE PAGO ALTERNATIVOS PARA EL SUMINISTRO DE COMBUSTIBLE PARA VEHÍCULOS Y MOTOCICLETAS DE LA DIRECCIÓN DE INTELIGENCIA POLICIAL VIGENCIA 2018-2019"/>
    <n v="0"/>
    <n v="50000800"/>
    <n v="0"/>
    <n v="50000800"/>
    <n v="50000800"/>
    <n v="0"/>
    <n v="50000800"/>
    <n v="176139608"/>
    <d v="2018-10-29T00:00:00"/>
    <d v="2018-10-29T00:00:00"/>
    <n v="50000800"/>
    <s v="MOVILIDAD"/>
    <x v="5"/>
    <s v="CCE-715-1-AMP-2018"/>
    <s v="OCTUBRE"/>
    <d v="2018-10-22T00:00:00"/>
    <d v="2018-10-26T00:00:00"/>
    <d v="2018-10-31T00:00:00"/>
    <s v="OCTUBRE"/>
    <s v="CUMPLIÓ"/>
    <n v="-176139608"/>
    <s v="32691-2018"/>
    <n v="56456"/>
    <d v="2018-10-31T00:00:00"/>
    <s v="ADQUISICIÓN MEDIOS DE PAGO ALTERNATIVOS PARA EL SUMINISTRO DE COMBUSTIBLE PARA VEHÍCULOS Y MOTOCICLETAS DE LA DIRECCIÓN DE INTELIGENCIA POLICIAL VIGENCIA 2018-2019"/>
    <s v="800112214-2"/>
    <s v="BIG PASS SAS"/>
    <s v="N/A"/>
    <s v="LEONARDO ANDRES RUIZ NAVARRETE"/>
    <n v="50000800"/>
    <n v="176139608"/>
    <n v="226140408"/>
    <n v="226140408"/>
    <m/>
    <d v="2018-11-02T00:00:00"/>
    <d v="2019-07-31T00:00:00"/>
    <s v="PAGOS PARCIALES"/>
    <n v="50000800"/>
    <n v="176139608"/>
    <s v="EJECUTADO"/>
  </r>
  <r>
    <n v="8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E INSTALACIÓN DE LICENCIAS DE OFIMÁTICA PARA LA DIRECCIÓN DE INTELIGENCIA"/>
    <n v="0"/>
    <n v="69782000"/>
    <n v="0"/>
    <n v="69782000"/>
    <n v="69782000"/>
    <n v="0"/>
    <n v="69782000"/>
    <m/>
    <d v="2018-09-28T00:00:00"/>
    <d v="2018-10-08T00:00:00"/>
    <n v="59400000"/>
    <s v="TELEMATICA"/>
    <x v="3"/>
    <s v="PN DIPOL MIC 079-2018 "/>
    <s v="SEPTIEMBRE"/>
    <d v="2018-09-28T00:00:00"/>
    <d v="2018-10-08T00:00:00"/>
    <d v="2018-11-14T00:00:00"/>
    <s v="NOVIEMBRE"/>
    <s v="NO CUMPLIÓ"/>
    <n v="12743184"/>
    <s v="04-2-10056-2018"/>
    <s v="CO1.BDOS.583729"/>
    <d v="2018-11-20T00:00:00"/>
    <s v="ADQUISICIÓN E INSTALACIÓN DE LICENCIAS DE OFIMÁTICA PARA LA DIRECCIÓN DE INTELIGENCIA"/>
    <s v="830113886-5"/>
    <s v="ACONPIEXPRESS S.A.S."/>
    <s v="N/A"/>
    <s v="OMAR RIVERA PINILLA"/>
    <n v="46656816"/>
    <m/>
    <n v="46656816"/>
    <n v="46656816"/>
    <m/>
    <d v="2018-12-04T00:00:00"/>
    <d v="2018-12-10T00:00:00"/>
    <s v="CONTRA ENTREGA "/>
    <n v="46656816"/>
    <n v="0"/>
    <s v="EJECUTADO"/>
  </r>
  <r>
    <n v="8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SERVICIO DE IMPRESIÓN Y FOTOCOPIADO U OTROS SERVICIOS BAJO LA MODALIDAD DE OUTSOURCING PARA LA DIRECCIÓN DE INTELIGENCIA POLICIAL VIGENCIA 2018-2019"/>
    <n v="0"/>
    <n v="23000210"/>
    <n v="0"/>
    <n v="23000210"/>
    <n v="23000210"/>
    <n v="0"/>
    <n v="23000210"/>
    <n v="116221665"/>
    <d v="2018-09-20T00:00:00"/>
    <d v="2018-10-04T00:00:00"/>
    <n v="23210000"/>
    <s v="TELEMATICA"/>
    <x v="4"/>
    <s v="PN DIPOL SA 077-2018"/>
    <s v="SEPTIEMBRE"/>
    <d v="2018-09-20T00:00:00"/>
    <d v="2018-10-04T00:00:00"/>
    <d v="2018-11-26T00:00:00"/>
    <s v="NOVIEMBRE"/>
    <s v="CUMPLIÓ"/>
    <n v="-84565920"/>
    <s v="04-7-10057-2018"/>
    <s v="CO1.BDOS.569855"/>
    <d v="2018-11-26T00:00:00"/>
    <s v="SERVICIO DE IMPRESIÓN Y FOTOCOPIADO U OTROS SERVICIOS BAJO LA MODALIDAD DE OUTSOURCING PARA LA DIRECCIÓN DE INTELIGENCIA POLICIAL VIGENCIA 2018-2019"/>
    <s v="830023178-2"/>
    <s v="GRAN IMAGEN S.A.S."/>
    <s v="N/A"/>
    <s v="DAYRA XIMENA LOPEZ ORTIZ "/>
    <n v="13471990"/>
    <n v="94303930"/>
    <n v="107775920"/>
    <n v="107775920"/>
    <m/>
    <d v="2018-12-03T00:00:00"/>
    <d v="2019-07-31T00:00:00"/>
    <s v="PAGOS PARCIALES"/>
    <n v="13471990"/>
    <n v="94303930"/>
    <s v="EN EJECUCIÓN"/>
  </r>
  <r>
    <n v="9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ASJUD"/>
    <s v="ASJUD"/>
    <s v="CAPACITACION EN CODIGO DE PROCEDIMIENTO ADMINISTRATIVO Y DE LO CONTENCIOSO ADMINISTRATIVO Y CONTRATACION ESTATAL"/>
    <n v="0"/>
    <n v="40000000"/>
    <n v="0"/>
    <n v="40000000"/>
    <n v="40000000"/>
    <n v="0"/>
    <n v="40000000"/>
    <m/>
    <d v="2018-10-08T00:00:00"/>
    <d v="2018-11-07T00:00:00"/>
    <n v="35000000"/>
    <s v="TALENTO HUMANO"/>
    <x v="2"/>
    <s v="PN DIPOL CD 082-2018 "/>
    <s v="NOVIEMBRE"/>
    <d v="2018-10-08T00:00:00"/>
    <d v="2018-11-07T00:00:00"/>
    <d v="2018-11-23T00:00:00"/>
    <s v="NOVIEMBRE"/>
    <s v="NO CUMPLIÓ"/>
    <n v="0"/>
    <s v="04-7-10058-2018"/>
    <s v="CO1.BDOS.595887"/>
    <d v="2018-11-26T00:00:00"/>
    <s v="CAPACITACION EN CODIGO DE PROCEDIMIENTO ADMINISTRATIVO Y DE LO CONTENCIOSO ADMINISTRATIVO Y CONTRATACION ESTATAL"/>
    <s v="860007759-3"/>
    <s v="COLEGIO MAYOR DE NUESTRA SEÑORA DEL ROSARIO"/>
    <s v="N/A"/>
    <s v="CAROL VANEGAS SALINAS"/>
    <n v="35000000"/>
    <m/>
    <n v="35000000"/>
    <n v="35000000"/>
    <m/>
    <d v="2018-11-29T00:00:00"/>
    <d v="2018-12-15T00:00:00"/>
    <s v="CONTRA ENTREGA "/>
    <n v="35000000"/>
    <n v="0"/>
    <s v="EJECUTADO"/>
  </r>
  <r>
    <n v="9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TAH"/>
    <s v="GUTAH"/>
    <s v="SERVICIOS DE BIENESTAR SOCIAL, SE REALIZA JORNADA RECREATIVA  PARA EL MEJORAMIENTO DE LA CALIDAD DE VIDA DE LOS FUNCIONARIOS DEL SERVICIO DE INTELIGENCIA COMPONENTE RECREACIÓN, DEPORTE, CULTURA Y TURISMO (AERÓBICOS, BALONCESTO, RANA, VÓLEIBOL,  Y ACTIVIDAD GASTRONÓMICA, ENCAMINADO A LA LÍNEA DE ACCIÓN ADULTEZ)"/>
    <n v="0"/>
    <n v="0"/>
    <n v="22000000"/>
    <n v="22000000"/>
    <n v="22000000"/>
    <n v="0"/>
    <n v="22000000"/>
    <m/>
    <d v="2018-09-24T00:00:00"/>
    <d v="2018-10-11T00:00:00"/>
    <n v="22000000"/>
    <s v="TALENTO HUMANO"/>
    <x v="3"/>
    <s v="PN DIPOL MIC 078-2018 "/>
    <s v="SEPTIEMBRE"/>
    <d v="2018-09-24T00:00:00"/>
    <d v="2018-10-11T00:00:00"/>
    <d v="2018-11-06T00:00:00"/>
    <s v="NOVIEMBRE"/>
    <s v="NO CUMPLIÓ"/>
    <n v="1000000"/>
    <s v="04-7-10059-2018"/>
    <s v="CO1.BDOS.575518"/>
    <d v="2018-11-23T00:00:00"/>
    <s v="SERVICIOS DE BIENESTAR SOCIAL, SE REALIZA JORNADA RECREATIVA  PARA EL MEJORAMIENTO DE LA CALIDAD DE VIDA DE LOS FUNCIONARIOS DEL SERVICIO DE INTELIGENCIA COMPONENTE RECREACIÓN, DEPORTE, CULTURA Y TURISMO (AERÓBICOS, BALONCESTO, RANA, VÓLEIBOL,  Y ACTIVIDAD GASTRONÓMICA, ENCAMINADO A LA LÍNEA DE ACCIÓN ADULTEZ)"/>
    <n v="52144547"/>
    <s v="YENITSE TAPIE ARIAS  "/>
    <s v="N/A"/>
    <s v="YENITSE TAPIE ARIAS  "/>
    <n v="21000000"/>
    <m/>
    <n v="21000000"/>
    <n v="21000000"/>
    <m/>
    <d v="2018-11-30T00:00:00"/>
    <d v="2018-12-23T00:00:00"/>
    <s v="CONTRA ENTREGA "/>
    <n v="21000000"/>
    <n v="0"/>
    <s v="EJECUTADO"/>
  </r>
  <r>
    <n v="9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ARCON"/>
    <s v="ARCON"/>
    <s v="ADQUISICIÓN MANGUERAS CONTRAINCENDIOS PARA LA DIRECCIÓN DE INTELIGENCIA POLICIAL "/>
    <n v="0"/>
    <n v="6000000"/>
    <n v="0"/>
    <n v="6000000"/>
    <n v="6000000"/>
    <n v="0"/>
    <n v="6000000"/>
    <m/>
    <d v="2018-10-08T00:00:00"/>
    <d v="2018-10-29T00:00:00"/>
    <n v="3676326.5"/>
    <s v="TALENTO HUMANO"/>
    <x v="3"/>
    <s v="PN DIPOL MIC 081-2018 "/>
    <s v="NOVIEMBRE"/>
    <d v="2018-10-08T00:00:00"/>
    <d v="2018-10-29T00:00:00"/>
    <d v="2018-11-23T00:00:00"/>
    <s v="NOVIEMBRE"/>
    <s v="NO CUMPLIÓ"/>
    <n v="68326.5"/>
    <s v="04-2-10060-2018"/>
    <s v="CO1.BDOS.594709"/>
    <d v="2018-11-29T00:00:00"/>
    <s v="ADQUISICIÓN MANGUERAS CONTRAINCENDIOS PARA LA DIRECCIÓN DE INTELIGENCIA POLICIAL "/>
    <s v="900864731-8"/>
    <s v="SIGNAL VIAL S.A.S."/>
    <s v="N/A"/>
    <s v="SANDRA MILENA GONZALEZ GARCÍA"/>
    <n v="3608000"/>
    <m/>
    <n v="3608000"/>
    <n v="3608000"/>
    <m/>
    <d v="2018-11-30T00:00:00"/>
    <d v="2018-12-15T00:00:00"/>
    <s v="CONTRA ENTREGA "/>
    <n v="3608000"/>
    <n v="0"/>
    <s v="EJECUTADO"/>
  </r>
  <r>
    <n v="9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TAH"/>
    <s v="GUTAH"/>
    <s v="REGALOS DE NAVIDAD PARA LOS HIJOS DE LOS FUNCIONARIOS AFILIADOS A DIBIE DE 0 A 10 AÑOS"/>
    <n v="0"/>
    <n v="0"/>
    <n v="26832498"/>
    <n v="26832498"/>
    <n v="26832498"/>
    <n v="0"/>
    <n v="26832498"/>
    <m/>
    <d v="2018-11-20T00:00:00"/>
    <d v="2018-11-20T00:00:00"/>
    <n v="26821200"/>
    <s v="TALENTO HUMANO"/>
    <x v="5"/>
    <s v="GRANDES SUPERFICIES"/>
    <s v="NOVIEMBRE"/>
    <d v="2018-11-20T00:00:00"/>
    <d v="2018-11-20T00:00:00"/>
    <d v="2018-11-27T00:00:00"/>
    <s v="NOVIEMBRE"/>
    <s v="CUMPLIÓ"/>
    <n v="0"/>
    <s v="33565-2018"/>
    <m/>
    <d v="2018-11-27T00:00:00"/>
    <s v="REGALOS DE NAVIDAD PARA LOS HIJOS DE LOS FUNCIONARIOS AFILIADOS A DIBIE DE 0 A 10 AÑOS"/>
    <n v="890900943"/>
    <s v="COLOMBIANA DE COMERCIO S.A Y/O ALKOSTO S.A"/>
    <s v="N/A"/>
    <s v="JHON LAGUNA"/>
    <n v="26821200"/>
    <m/>
    <n v="26821200"/>
    <n v="26821200"/>
    <m/>
    <d v="2018-11-29T00:00:00"/>
    <d v="2018-12-24T00:00:00"/>
    <s v="CONTRA ENTREGA "/>
    <n v="26821200"/>
    <n v="0"/>
    <s v="EJECUTADO"/>
  </r>
  <r>
    <n v="9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UBIR"/>
    <s v="GUBIR"/>
    <s v="MANTENIMIENTO PREVENTIVO Y CORRECTIVO Y/O MEJORAS LOCATIVAS DE LAS INSTALACIONES ADSCRITAS A LA DIRECCIÓN DE INTELIGENCIA POLICIAL A PRECIOS UNITARIOS FIJOS SIN FÓRMULA DE REAJUSTE VIGENCIA 2018-2019"/>
    <n v="0"/>
    <n v="150262350"/>
    <n v="0"/>
    <n v="150262350"/>
    <n v="150262350"/>
    <n v="0"/>
    <n v="150262350"/>
    <n v="429000000"/>
    <d v="2018-09-15T00:00:00"/>
    <d v="2018-10-03T00:00:00"/>
    <n v="150262350"/>
    <s v="INFRAESTRUCTURA"/>
    <x v="6"/>
    <s v="PN DIPOL SA MC 076-2018"/>
    <s v="SEPTIEMBRE"/>
    <d v="2018-09-15T00:00:00"/>
    <d v="2018-10-03T00:00:00"/>
    <d v="2018-12-07T00:00:00"/>
    <s v="NOVIEMBRE"/>
    <s v="CUMPLIÓ"/>
    <n v="-429000000"/>
    <s v="04-6-10061-2018"/>
    <s v="CO1.BDOS.569514"/>
    <d v="2018-12-07T00:00:00"/>
    <s v="MANTENIMIENTO PREVENTIVO Y CORRECTIVO Y/O MEJORAS LOCATIVAS DE LAS INSTALACIONES ADSCRITAS A LA DIRECCIÓN DE INTELIGENCIA POLICIAL A PRECIOS UNITARIOS FIJOS SIN FÓRMULA DE REAJUSTE VIGENCIA 2018-2019"/>
    <s v="13231479-2"/>
    <s v="JOSE RAFAEL GOMEZ ARAMBULA"/>
    <s v="N/A"/>
    <s v="JOSE RAFAEL GOMEZ ARAMBULA"/>
    <n v="150262350"/>
    <n v="429000000"/>
    <n v="579262350"/>
    <n v="579262350"/>
    <m/>
    <d v="2018-12-12T00:00:00"/>
    <d v="2019-07-31T00:00:00"/>
    <s v="PORCENTAJE DE AVANCE "/>
    <n v="150262350"/>
    <n v="429000000"/>
    <s v="EN EJECUCIÓN"/>
  </r>
  <r>
    <n v="9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VEHICULOS"/>
    <s v="AREAD"/>
    <s v="ADQUISICIÓN SEGUROS OBLIGATORIOS QUE AMPARA DAÑOS CORPORALES QUE SE CAUSAN A LAS PERSONAS EN ACCIDENTES DE TRÁNSITO-SOAT, PARA LOS VEHÍCULOS Y MOTOCICLETAS DE LA DIRECCIÓN DE INTELIGENCIA POLICIAL"/>
    <n v="0"/>
    <n v="17416115"/>
    <n v="0"/>
    <n v="17416115"/>
    <n v="17416115"/>
    <n v="0"/>
    <n v="17416115"/>
    <m/>
    <d v="2018-11-30T00:00:00"/>
    <d v="2018-11-30T00:00:00"/>
    <n v="17416115"/>
    <s v="MOVILIDAD"/>
    <x v="1"/>
    <s v="CCE-292-1- AMP"/>
    <s v="NOVIEMBRE"/>
    <d v="2018-11-30T00:00:00"/>
    <d v="2018-11-30T00:00:00"/>
    <d v="2018-12-05T00:00:00"/>
    <s v="DICIEMBRE"/>
    <s v="NO CUMPLIÓ"/>
    <n v="0"/>
    <s v="27002-2018"/>
    <m/>
    <d v="2018-12-17T00:00:00"/>
    <s v="ADQUISICIÓN SEGUROS OBLIGATORIOS QUE AMPARA DAÑOS CORPORALES QUE SE CAUSAN A LAS PERSONAS EN ACCIDENTES DE TRÁNSITO-SOAT, PARA LOS VEHÍCULOS Y MOTOCICLETAS DE LA DIRECCIÓN DE INTELIGENCIA POLICIAL"/>
    <s v="860002400-2"/>
    <s v="LA PREVISORA S.A."/>
    <s v="N/A"/>
    <s v="JACINTO ALIRIO SALAMANCA BONILLA"/>
    <n v="17416115"/>
    <m/>
    <n v="17416115"/>
    <n v="17416115"/>
    <m/>
    <d v="2018-12-17T00:00:00"/>
    <d v="2018-12-31T00:00:00"/>
    <s v="CONTRA ENTREGA "/>
    <n v="17416115"/>
    <n v="0"/>
    <s v="EJECUTADO"/>
  </r>
  <r>
    <n v="9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TA"/>
    <s v="ATASI"/>
    <s v="MANTENIMIENTO PREVENTIVO Y CORRECTIVO DE VIDRIOS INTELIGENTES"/>
    <n v="0"/>
    <n v="5950000"/>
    <n v="0"/>
    <n v="5950000"/>
    <n v="5950000"/>
    <n v="0"/>
    <n v="5950000"/>
    <m/>
    <d v="2018-02-02T00:00:00"/>
    <d v="2018-02-05T00:00:00"/>
    <n v="5950000"/>
    <s v="INFRAESTRUCTURA"/>
    <x v="3"/>
    <s v="PN DIPOL MIC 013-2018"/>
    <s v="ENERO "/>
    <d v="2018-01-20T00:00:00"/>
    <d v="2018-01-29T00:00:00"/>
    <d v="2018-02-19T00:00:00"/>
    <s v="MARZO"/>
    <s v="CUMPLIÓ"/>
    <n v="5950000"/>
    <m/>
    <s v="id.CO1.BDOS.345459"/>
    <m/>
    <s v="MANTENIMIENTO PREVENTIVO Y CORRECTIVO DE VIDRIOS INTELIGENTES"/>
    <n v="0"/>
    <m/>
    <m/>
    <m/>
    <m/>
    <m/>
    <n v="0"/>
    <m/>
    <m/>
    <m/>
    <m/>
    <s v="PAGOS PARCIALES"/>
    <n v="0"/>
    <n v="0"/>
    <s v="DESIERTO"/>
  </r>
  <r>
    <n v="9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DESARROLLO, MEJORAS Y AJUSTES A MODULOS DEL SISTEMA SI3 Y BI, Y SOPORTE, ACTUALIZACION Y MANTENIMIENTO DE LA BASE DE DATOS SISTEMA SI3  "/>
    <n v="0"/>
    <n v="124000000"/>
    <n v="0"/>
    <n v="124000000"/>
    <n v="124000000"/>
    <n v="0"/>
    <n v="124000000"/>
    <m/>
    <d v="2018-02-15T00:00:00"/>
    <d v="2018-02-19T00:00:00"/>
    <n v="116997000"/>
    <s v="TELEMATICA"/>
    <x v="4"/>
    <s v="PN DIPOL SA 018-2018"/>
    <s v="ENERO "/>
    <d v="2018-01-15T00:00:00"/>
    <d v="2018-01-31T00:00:00"/>
    <d v="2018-04-02T00:00:00"/>
    <s v="MARZO"/>
    <s v="CUMPLIÓ"/>
    <n v="116997000"/>
    <m/>
    <s v="id.CO1.BDOS.356962"/>
    <m/>
    <s v="DESARROLLO, MEJORAS Y AJUSTES A MODULOS DEL SISTEMA SI3 Y BI, Y SOPORTE, ACTUALIZACION Y MANTENIMIENTO DE LA BASE DE DATOS SISTEMA SI3  "/>
    <n v="0"/>
    <m/>
    <m/>
    <m/>
    <m/>
    <m/>
    <n v="0"/>
    <m/>
    <m/>
    <m/>
    <m/>
    <s v="PAGOS PARCIALES"/>
    <n v="0"/>
    <n v="0"/>
    <s v="DESIERTO"/>
  </r>
  <r>
    <n v="9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MANTENIMIENTO PREVENTIVO Y CORRECTIVO DE BRILLADORAS, LAVADORAS Y PERSIANA ELECTRICA DE LA DIRECCION DE INTELIGENCIA POLICIAL   "/>
    <n v="0"/>
    <n v="6300000"/>
    <n v="0"/>
    <n v="6300000"/>
    <n v="6300000"/>
    <n v="0"/>
    <n v="6300000"/>
    <m/>
    <d v="2018-01-30T00:00:00"/>
    <d v="2018-02-20T00:00:00"/>
    <n v="6300000"/>
    <s v="INFRAESTRUCTURA"/>
    <x v="3"/>
    <s v="PN DIPOL MIC 019-2018"/>
    <s v="ENERO "/>
    <d v="2018-01-20T00:00:00"/>
    <d v="2018-01-31T00:00:00"/>
    <d v="2018-03-06T00:00:00"/>
    <s v="MARZO"/>
    <s v="CUMPLIÓ"/>
    <n v="6300000"/>
    <m/>
    <s v="id.CO1.BDOS.356968"/>
    <m/>
    <s v="MANTENIMIENTO PREVENTIVO Y CORRECTIVO DE BRILLADORAS, LAVADORAS Y PERSIANA ELECTRICA DE LA DIRECCION DE INTELIGENCIA POLICIAL   "/>
    <n v="0"/>
    <m/>
    <m/>
    <m/>
    <m/>
    <m/>
    <n v="0"/>
    <m/>
    <m/>
    <m/>
    <m/>
    <s v="PAGOS PARCIALES"/>
    <n v="0"/>
    <n v="0"/>
    <s v="DESIERTO"/>
  </r>
  <r>
    <n v="9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MANTENIMIENTO PREVENTIVO Y CORRECTIVO SISTEMAS AUDIOVISUALES DIPOL Y ESCUELA DE POLIGRAFIA"/>
    <n v="0"/>
    <n v="10000000"/>
    <n v="0"/>
    <n v="10000000"/>
    <n v="10000000"/>
    <n v="0"/>
    <n v="10000000"/>
    <m/>
    <d v="2018-02-01T00:00:00"/>
    <d v="2018-02-07T00:00:00"/>
    <n v="9758000"/>
    <s v="INFRAESTRUCTURA"/>
    <x v="4"/>
    <s v="PN DIPOL MIC 021-2018"/>
    <s v="ENERO "/>
    <d v="2018-01-20T00:00:00"/>
    <d v="2018-01-29T00:00:00"/>
    <d v="2018-02-22T00:00:00"/>
    <s v="MARZO"/>
    <s v="CUMPLIÓ"/>
    <n v="9758000"/>
    <m/>
    <s v="id.CO1.BDOS.349103"/>
    <m/>
    <s v="MANTENIMIENTO PREVENTIVO Y CORRECTIVO SISTEMAS AUDIOVISUALES DIPOL Y ESCUELA DE POLIGRAFIA"/>
    <n v="0"/>
    <m/>
    <m/>
    <m/>
    <m/>
    <m/>
    <n v="0"/>
    <m/>
    <m/>
    <m/>
    <m/>
    <s v="PAGOS PARCIALES"/>
    <n v="0"/>
    <n v="0"/>
    <s v="DESIERTO"/>
  </r>
  <r>
    <n v="10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2-05T00:00:00"/>
    <d v="2018-02-09T00:00:00"/>
    <n v="81991000"/>
    <s v="TELEMATICA"/>
    <x v="3"/>
    <s v="PN DIPOL SA 022-2018"/>
    <s v="ENERO "/>
    <d v="2018-01-20T00:00:00"/>
    <d v="2018-01-30T00:00:00"/>
    <d v="2018-03-16T00:00:00"/>
    <s v="MARZO"/>
    <s v="CUMPLIÓ"/>
    <n v="81991000"/>
    <m/>
    <s v="id.CO1.BDOS.351174"/>
    <m/>
    <s v="SOPORTE ACTUALIZACIÓN Y MANTENIMIENTO PGP"/>
    <n v="0"/>
    <m/>
    <m/>
    <m/>
    <m/>
    <m/>
    <n v="0"/>
    <m/>
    <m/>
    <m/>
    <m/>
    <s v="PAGOS PARCIALES"/>
    <n v="0"/>
    <n v="0"/>
    <s v="DESIERTO"/>
  </r>
  <r>
    <n v="10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PO"/>
    <s v="AOPEI"/>
    <s v="MANTENIMIENTO LABORATORIO DESARROLLO TECNOLÓGICO"/>
    <n v="0"/>
    <n v="40000000"/>
    <n v="0"/>
    <n v="40000000"/>
    <n v="40000000"/>
    <n v="0"/>
    <n v="40000000"/>
    <m/>
    <d v="2018-02-14T00:00:00"/>
    <d v="2018-02-16T00:00:00"/>
    <n v="23248200"/>
    <s v="TELEMATICA"/>
    <x v="3"/>
    <s v="PN DIPOL MIC 023-2018"/>
    <s v="ENERO "/>
    <d v="2018-01-25T00:00:00"/>
    <d v="2018-02-08T00:00:00"/>
    <d v="2018-03-06T00:00:00"/>
    <s v="MARZO"/>
    <s v="CUMPLIÓ"/>
    <n v="23248200"/>
    <m/>
    <s v="id.CO1.BDOS.355412"/>
    <m/>
    <s v="MANTENIMIENTO LABORATORIO DESARROLLO TECNOLÓGICO"/>
    <n v="0"/>
    <m/>
    <m/>
    <m/>
    <m/>
    <m/>
    <n v="0"/>
    <m/>
    <m/>
    <m/>
    <m/>
    <s v="PAGOS PARCIALES"/>
    <n v="0"/>
    <n v="0"/>
    <s v="DESIERTO"/>
  </r>
  <r>
    <n v="10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SEGURO OBLIGATORIO QUE AMPARA DAÑOS CORPORALES QUE SE CAUSAN A LAS PERSONAS EN ACCIDENTES DE TRÁNSITO-SOAT PARA LOS VEHICULOS Y MOTOCICLETAS DE LA DIRECCIÓN DE INTELIGENCIA POLICIAL"/>
    <n v="0"/>
    <n v="204038378"/>
    <n v="0"/>
    <n v="204038378"/>
    <n v="204038378"/>
    <n v="0"/>
    <n v="204038378"/>
    <m/>
    <d v="2018-03-11T00:00:00"/>
    <d v="2018-03-13T00:00:00"/>
    <n v="204038378"/>
    <s v="MOVILIDAD"/>
    <x v="5"/>
    <s v="CCE-292-1- AMP"/>
    <s v="FEBRERO"/>
    <d v="2018-02-10T00:00:00"/>
    <d v="2018-02-23T00:00:00"/>
    <d v="2018-03-21T00:00:00"/>
    <s v="MARZO"/>
    <s v="CUMPLIÓ"/>
    <n v="204038378"/>
    <m/>
    <n v="53784"/>
    <m/>
    <s v="ADQUISICIÓN SEGURO OBLIGATORIO QUE AMPARA DAÑOS CORPORALES QUE SE CAUSAN A LAS PERSONAS EN ACCIDENTES DE TRÁNSITO-SOAT PARA LOS VEHICULOS Y MOTOCICLETAS DE LA DIRECCIÓN DE INTELIGENCIA POLICIAL"/>
    <n v="0"/>
    <m/>
    <m/>
    <m/>
    <m/>
    <m/>
    <n v="0"/>
    <m/>
    <m/>
    <m/>
    <m/>
    <s v="PAGOS PARCIALES"/>
    <n v="0"/>
    <n v="0"/>
    <s v="DESIERTO"/>
  </r>
  <r>
    <n v="10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ARCSIGHT"/>
    <n v="0"/>
    <n v="95000000"/>
    <n v="0"/>
    <n v="95000000"/>
    <n v="95000000"/>
    <n v="0"/>
    <n v="95000000"/>
    <m/>
    <d v="2018-02-14T00:00:00"/>
    <d v="2018-02-19T00:00:00"/>
    <n v="94650000"/>
    <s v="TELEMATICA"/>
    <x v="4"/>
    <s v="PN DIPOL SA 024-2018"/>
    <s v="FEBRERO"/>
    <d v="2018-01-20T00:00:00"/>
    <d v="2018-02-07T00:00:00"/>
    <d v="2018-04-03T00:00:00"/>
    <s v="ABRIL"/>
    <s v="CUMPLIÓ"/>
    <n v="94650000"/>
    <m/>
    <s v="id.CO1.BDOS.357009"/>
    <m/>
    <s v="SOPORTE ACTUALIZACIÓN Y MANTENIMIENTO ARCSIGHT"/>
    <n v="0"/>
    <m/>
    <m/>
    <m/>
    <m/>
    <m/>
    <n v="0"/>
    <m/>
    <m/>
    <m/>
    <m/>
    <s v="PAGOS PARCIALES"/>
    <n v="0"/>
    <n v="0"/>
    <s v="DESIERTO"/>
  </r>
  <r>
    <n v="10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DESARROLLO MEJORAS Y AJUSTES A INTRANET"/>
    <n v="0"/>
    <n v="25000000"/>
    <n v="0"/>
    <n v="25000000"/>
    <n v="25000000"/>
    <n v="0"/>
    <n v="25000000"/>
    <m/>
    <d v="2018-02-26T00:00:00"/>
    <d v="2018-02-27T00:00:00"/>
    <n v="25000000"/>
    <s v="TELEMATICA"/>
    <x v="3"/>
    <s v="PN DIPOL MIC 027-2018"/>
    <s v="FEBRERO"/>
    <d v="2018-02-08T00:00:00"/>
    <d v="2018-02-19T00:00:00"/>
    <d v="2018-03-15T00:00:00"/>
    <s v="MARZO"/>
    <s v="CUMPLIÓ"/>
    <n v="25000000"/>
    <m/>
    <s v="id.CO1.BDOS.362704"/>
    <m/>
    <s v="DESARROLLO MEJORAS Y AJUSTES A INTRANET"/>
    <n v="0"/>
    <m/>
    <m/>
    <m/>
    <m/>
    <m/>
    <n v="0"/>
    <m/>
    <m/>
    <m/>
    <m/>
    <s v="PAGOS PARCIALES"/>
    <n v="0"/>
    <n v="0"/>
    <s v="DESIERTO"/>
  </r>
  <r>
    <n v="10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SUBIN"/>
    <s v="GUTAH"/>
    <s v="ACTIVIDADES DE INTEGRACIÓN Y MEJORAMIENTO DE LA CALIDAD DE VIDA- COMPONENTE RECREACIÓN, DEPORTE, CULTURA, TURISMO Y APOYO PSICOSOCIAL"/>
    <n v="0"/>
    <n v="87859000"/>
    <n v="0"/>
    <n v="87859000"/>
    <n v="87859000"/>
    <n v="0"/>
    <n v="87859000"/>
    <m/>
    <d v="2018-02-26T00:00:00"/>
    <d v="2018-03-02T00:00:00"/>
    <n v="85350000"/>
    <s v="TALENTO HUMANO"/>
    <x v="4"/>
    <s v="PN DIPOL SA 028-2018"/>
    <s v="FEBRERO"/>
    <d v="2018-02-10T00:00:00"/>
    <d v="2018-02-21T00:00:00"/>
    <d v="2018-04-16T00:00:00"/>
    <s v="ABRIL"/>
    <s v="CUMPLIÓ"/>
    <n v="85350000"/>
    <m/>
    <s v="id.CO1.BDOS.365431"/>
    <m/>
    <s v="ACTIVIDADES DE INTEGRACIÓN Y MEJORAMIENTO DE LA CALIDAD DE VIDA- COMPONENTE RECREACIÓN, DEPORTE, CULTURA, TURISMO Y APOYO PSICOSOCIAL"/>
    <n v="0"/>
    <m/>
    <m/>
    <m/>
    <m/>
    <m/>
    <n v="0"/>
    <m/>
    <m/>
    <m/>
    <m/>
    <s v="CONTRA ENTREGA "/>
    <n v="0"/>
    <n v="0"/>
    <s v="DESIERTO"/>
  </r>
  <r>
    <n v="10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 CERTIFICADOR DE CABLEADO ESTRUCTURADO"/>
    <n v="0"/>
    <n v="30900000"/>
    <n v="0"/>
    <n v="30900000"/>
    <n v="30900000"/>
    <n v="0"/>
    <n v="30900000"/>
    <m/>
    <d v="2018-04-03T00:00:00"/>
    <d v="2018-03-14T00:00:00"/>
    <n v="30648450"/>
    <s v="TELEMATICA"/>
    <x v="3"/>
    <s v="PN DIPOL MIC 034-2018"/>
    <s v="FEBRERO"/>
    <d v="2018-02-26T00:00:00"/>
    <d v="2018-03-06T00:00:00"/>
    <d v="2018-04-03T00:00:00"/>
    <s v="ABRIL"/>
    <s v="CUMPLIÓ"/>
    <n v="30648450"/>
    <m/>
    <s v="id.CO1.BDOS.373930"/>
    <m/>
    <s v="ADQUISICIÓN CERTIFICADOR DE CABLEADO ESTRUCTURADO"/>
    <n v="0"/>
    <m/>
    <m/>
    <m/>
    <m/>
    <m/>
    <n v="0"/>
    <m/>
    <m/>
    <m/>
    <m/>
    <s v="CONTRA ENTREGA "/>
    <n v="0"/>
    <n v="0"/>
    <s v="DESIERTO"/>
  </r>
  <r>
    <n v="10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ADQUISICIÓN, INSTALACIÓN Y/O CONFIGURACIÓN DE EQUIPO BACKUP DATACENTER PRINCIPAL Y ALTERNO DE LA DIRECCIÓN DE INTELIGENCIA POLICIAL"/>
    <n v="0"/>
    <n v="420000000"/>
    <n v="0"/>
    <n v="420000000"/>
    <n v="420000000"/>
    <n v="0"/>
    <n v="420000000"/>
    <m/>
    <d v="2018-03-10T00:00:00"/>
    <d v="2018-03-14T00:00:00"/>
    <n v="410904311.11000001"/>
    <s v="TELEMATICA"/>
    <x v="4"/>
    <s v="PN DIPOL SA 035-2018"/>
    <s v="FEBRERO"/>
    <d v="2018-02-10T00:00:00"/>
    <d v="2018-02-26T00:00:00"/>
    <d v="2018-04-26T00:00:00"/>
    <s v="ABRIL"/>
    <s v="CUMPLIÓ"/>
    <n v="410904311.11000001"/>
    <m/>
    <s v="id.CO1.BDOS.373937"/>
    <m/>
    <s v="ADQUISICIÓN, INSTALACIÓN Y/O CONFIGURACIÓN DE EQUIPO BACKUP DATACENTER PRINCIPAL Y ALTERNO DE LA DIRECCIÓN DE INTELIGENCIA POLICIAL"/>
    <n v="0"/>
    <m/>
    <m/>
    <m/>
    <m/>
    <m/>
    <n v="0"/>
    <m/>
    <m/>
    <m/>
    <m/>
    <s v="CONTRA ENTREGA "/>
    <n v="0"/>
    <n v="0"/>
    <s v="DESIERTO"/>
  </r>
  <r>
    <n v="108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PO "/>
    <s v="AOPEI"/>
    <s v="ANÁLISIS FÍSICO QUÍMICO DE LOS VERTIMIENTOS"/>
    <n v="0"/>
    <n v="3800000"/>
    <n v="0"/>
    <n v="3800000"/>
    <n v="3800000"/>
    <n v="0"/>
    <n v="3800000"/>
    <m/>
    <d v="2018-03-20T00:00:00"/>
    <d v="2018-03-23T00:00:00"/>
    <n v="3800000"/>
    <s v="INFRAESTRUCTURA"/>
    <x v="3"/>
    <s v="PN DIPOL MIC 036-2018"/>
    <s v="FEBRERO"/>
    <d v="2018-02-25T00:00:00"/>
    <d v="2018-03-07T00:00:00"/>
    <d v="2018-04-11T00:00:00"/>
    <s v="ABRIL"/>
    <s v="CUMPLIÓ"/>
    <n v="3800000"/>
    <m/>
    <s v="id.CO1.BDOS.380722"/>
    <m/>
    <s v="ANÁLISIS FÍSICO QUÍMICO DE LOS VERTIMIENTOS"/>
    <n v="0"/>
    <m/>
    <m/>
    <m/>
    <m/>
    <m/>
    <n v="0"/>
    <m/>
    <m/>
    <m/>
    <m/>
    <s v="PAGOS PARCIALES"/>
    <n v="0"/>
    <n v="0"/>
    <s v="DESIERTO"/>
  </r>
  <r>
    <n v="109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PO"/>
    <s v="AOPEI"/>
    <s v="MANTENIMIENTO LABORATORIO DESARROLLO TECNOLOGICO"/>
    <n v="0"/>
    <n v="40000000"/>
    <n v="0"/>
    <n v="40000000"/>
    <n v="40000000"/>
    <n v="0"/>
    <n v="40000000"/>
    <m/>
    <d v="2018-03-25T00:00:00"/>
    <d v="2018-03-28T00:00:00"/>
    <n v="36139700"/>
    <s v="TELEMATICA"/>
    <x v="3"/>
    <s v="PN DIPOL MIC 037-2018"/>
    <s v="ENERO "/>
    <d v="2018-02-26T00:00:00"/>
    <d v="2018-03-05T00:00:00"/>
    <d v="2018-04-16T00:00:00"/>
    <s v="MARZO"/>
    <s v="CUMPLIÓ"/>
    <n v="36139700"/>
    <m/>
    <s v="id.CO1.BDOS.387041"/>
    <m/>
    <s v="MANTENIMIENTO LABORATORIO DESARROLLO TECNOLOGICO"/>
    <n v="0"/>
    <m/>
    <m/>
    <m/>
    <m/>
    <m/>
    <n v="0"/>
    <m/>
    <m/>
    <m/>
    <m/>
    <s v="PAGOS PARCIALES"/>
    <n v="0"/>
    <n v="0"/>
    <s v="DESIERTO"/>
  </r>
  <r>
    <n v="110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4-01T00:00:00"/>
    <d v="2018-04-04T00:00:00"/>
    <n v="81991000"/>
    <s v="TELEMATICA"/>
    <x v="4"/>
    <s v="PN DIPOL SA 040-2018"/>
    <s v="ENERO "/>
    <d v="2018-01-20T00:00:00"/>
    <d v="2018-01-30T00:00:00"/>
    <d v="2018-05-17T00:00:00"/>
    <s v="MARZO"/>
    <s v="CUMPLIÓ"/>
    <n v="81991000"/>
    <m/>
    <s v="id.CO1.BDOS.390439"/>
    <m/>
    <s v="SOPORTE ACTUALIZACIÓN Y MANTENIMIENTO PGP"/>
    <n v="0"/>
    <m/>
    <m/>
    <m/>
    <m/>
    <m/>
    <n v="0"/>
    <m/>
    <m/>
    <m/>
    <m/>
    <s v="PAGOS PARCIALES"/>
    <n v="0"/>
    <n v="0"/>
    <s v="DESIERTO"/>
  </r>
  <r>
    <n v="111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MANTENIMIENTO PREVENTIVO Y CORRECTIVO DE BRILLADORAS, LAVADORAS Y PERSIANA ELECTRICA DE LA DIRECCION DE INTELIGENCIA POLICIAL"/>
    <n v="0"/>
    <n v="6300000"/>
    <n v="0"/>
    <n v="6300000"/>
    <n v="6300000"/>
    <n v="0"/>
    <n v="6300000"/>
    <m/>
    <d v="2018-04-08T00:00:00"/>
    <d v="2018-04-12T00:00:00"/>
    <n v="6300000"/>
    <s v="INFRAESTRUCTURA"/>
    <x v="3"/>
    <s v="PN DIPOL MIC 042-2018"/>
    <s v="ENERO "/>
    <d v="2018-01-20T00:00:00"/>
    <d v="2018-01-31T00:00:00"/>
    <d v="2018-04-27T00:00:00"/>
    <s v="MARZO"/>
    <s v="CUMPLIÓ"/>
    <n v="6300000"/>
    <m/>
    <s v="id.CO1.BDOS.397067"/>
    <m/>
    <s v="MANTENIMIENTO PREVENTIVO Y CORRECTIVO DE BRILLADORAS, LAVADORAS Y PERSIANA ELECTRICA DE LA DIRECCION DE INTELIGENCIA POLICIAL"/>
    <n v="0"/>
    <m/>
    <m/>
    <m/>
    <m/>
    <m/>
    <n v="0"/>
    <m/>
    <m/>
    <m/>
    <m/>
    <s v="PAGOS PARCIALES"/>
    <n v="0"/>
    <n v="0"/>
    <s v="DESIERTO"/>
  </r>
  <r>
    <n v="112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, ACTUALIZACIÓN Y MANTENIMIENTO ARCSIGHT"/>
    <n v="0"/>
    <n v="95000000"/>
    <n v="0"/>
    <n v="95000000"/>
    <n v="95000000"/>
    <n v="0"/>
    <n v="95000000"/>
    <m/>
    <d v="2018-04-10T00:00:00"/>
    <d v="2018-04-16T00:00:00"/>
    <n v="94650000"/>
    <s v="TELEMATICA"/>
    <x v="4"/>
    <s v="PN DIPOL SA 043-2018"/>
    <s v="ENERO "/>
    <d v="2018-01-20T00:00:00"/>
    <d v="2018-02-07T00:00:00"/>
    <d v="2018-05-30T00:00:00"/>
    <s v="MARZO"/>
    <s v="CUMPLIÓ"/>
    <n v="94650000"/>
    <m/>
    <s v="id.CO1.BDOS.398021"/>
    <m/>
    <s v="SOPORTE, ACTUALIZACIÓN Y MANTENIMIENTO ARCSIGHT"/>
    <n v="0"/>
    <m/>
    <m/>
    <m/>
    <m/>
    <m/>
    <n v="0"/>
    <m/>
    <m/>
    <m/>
    <m/>
    <s v="PAGOS PARCIALES"/>
    <n v="0"/>
    <n v="0"/>
    <s v="DESIERTO"/>
  </r>
  <r>
    <n v="113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TELEM"/>
    <s v="TELEM"/>
    <s v="PROYECTO SISTEMA DE INTELIGENCIA POLICIAL"/>
    <n v="0"/>
    <n v="2972552858"/>
    <n v="0"/>
    <n v="2972552858"/>
    <n v="2972552858"/>
    <n v="0"/>
    <n v="2972552858"/>
    <m/>
    <d v="2018-04-27T00:00:00"/>
    <d v="2018-05-02T00:00:00"/>
    <n v="2971552738"/>
    <s v="TELEMATICA"/>
    <x v="6"/>
    <s v="PN DIPOL SA MC 046-2018"/>
    <s v="MARZO"/>
    <d v="2018-03-10T00:00:00"/>
    <d v="2018-04-19T00:00:00"/>
    <d v="2018-06-28T00:00:00"/>
    <s v="FEBRERO"/>
    <s v="CUMPLIÓ"/>
    <n v="2971552738"/>
    <m/>
    <s v="id.CO1.BDOS.407301"/>
    <m/>
    <s v="PROYECTO SISTEMA DE INTELIGENCIA POLICIAL"/>
    <n v="0"/>
    <m/>
    <m/>
    <m/>
    <m/>
    <m/>
    <n v="0"/>
    <m/>
    <m/>
    <m/>
    <m/>
    <s v="PAGOS PARCIALES"/>
    <n v="0"/>
    <n v="0"/>
    <s v="DESIERTO"/>
  </r>
  <r>
    <n v="114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PD"/>
    <s v="CPD"/>
    <s v="SOPORTE ACTUALIZACIÓN Y MANTENIMIENTO PGP"/>
    <n v="0"/>
    <n v="84000000"/>
    <n v="0"/>
    <n v="84000000"/>
    <n v="84000000"/>
    <n v="0"/>
    <n v="84000000"/>
    <m/>
    <d v="2018-05-24T00:00:00"/>
    <d v="2018-05-29T00:00:00"/>
    <n v="81991000"/>
    <s v="TELEMATICA"/>
    <x v="4"/>
    <s v="PN DIPOL SA 054-2018"/>
    <s v="ENERO "/>
    <d v="2018-01-20T00:00:00"/>
    <d v="2018-01-30T00:00:00"/>
    <d v="2018-07-10T00:00:00"/>
    <s v="MARZO"/>
    <s v="CUMPLIÓ"/>
    <n v="81991000"/>
    <m/>
    <s v="id.CO1.BDOS.430327"/>
    <m/>
    <s v="SOPORTE ACTUALIZACIÓN Y MANTENIMIENTO PGP"/>
    <n v="0"/>
    <m/>
    <m/>
    <m/>
    <m/>
    <m/>
    <n v="0"/>
    <m/>
    <m/>
    <m/>
    <m/>
    <s v="PAGOS PARCIALES"/>
    <n v="0"/>
    <n v="0"/>
    <s v="DESIERTO"/>
  </r>
  <r>
    <n v="115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CIPRO"/>
    <s v="CIPRO"/>
    <s v="ADQUISICIÓN LICENCIAS DE ANÁLISIS CUALITATIVO"/>
    <n v="0"/>
    <n v="20000000"/>
    <n v="0"/>
    <n v="20000000"/>
    <n v="20000000"/>
    <n v="0"/>
    <n v="20000000"/>
    <m/>
    <d v="2018-06-04T00:00:00"/>
    <d v="2018-06-08T00:00:00"/>
    <n v="19470000"/>
    <s v="TELEMATICA"/>
    <x v="3"/>
    <s v="PN DIPOL MIC 057-2018"/>
    <s v="MAYO"/>
    <d v="2018-05-14T00:00:00"/>
    <d v="2018-05-27T00:00:00"/>
    <d v="2018-07-04T00:00:00"/>
    <s v="JUNIO"/>
    <s v="CUMPLIÓ"/>
    <n v="19470000"/>
    <m/>
    <s v="id.CO1.BDOS.445386"/>
    <m/>
    <s v="ADQUISICIÓN LICENCIAS DE ANÁLISIS CUALITATIVO"/>
    <n v="0"/>
    <m/>
    <m/>
    <m/>
    <m/>
    <m/>
    <n v="0"/>
    <m/>
    <m/>
    <m/>
    <m/>
    <s v="CONTRA ENTREGA "/>
    <n v="0"/>
    <n v="0"/>
    <s v="DESIERTO"/>
  </r>
  <r>
    <n v="116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GRULO"/>
    <s v="AREAD"/>
    <s v="ADQUISICIÓN PAPELERÍA PARA LA DIRECCIÓN DE INTELIGENCIA POLICIAL "/>
    <n v="0"/>
    <n v="52562980.649999999"/>
    <n v="0"/>
    <n v="52562980.649999999"/>
    <n v="52562980.649999999"/>
    <n v="0"/>
    <n v="52562980.649999999"/>
    <m/>
    <d v="2018-07-03T00:00:00"/>
    <d v="2018-07-09T00:00:00"/>
    <n v="50509889.399999999"/>
    <s v="INTENDENCIA "/>
    <x v="3"/>
    <s v="PN DIPOL MIC 060-2018"/>
    <s v="JUNIO"/>
    <d v="2018-06-12T00:00:00"/>
    <d v="2018-06-22T00:00:00"/>
    <d v="2018-07-27T00:00:00"/>
    <s v="JULIO"/>
    <s v="CUMPLIÓ"/>
    <n v="50509889.399999999"/>
    <m/>
    <s v="id.CO1.BDOS.467460"/>
    <m/>
    <s v="ADQUISICIÓN DE PAPELERÍA PARA LA DIRECCIÓN DE INTELIGENCIA POLICIAL"/>
    <n v="0"/>
    <m/>
    <m/>
    <m/>
    <m/>
    <m/>
    <n v="0"/>
    <m/>
    <m/>
    <m/>
    <m/>
    <s v="CONTRA ENTREGA "/>
    <n v="0"/>
    <n v="0"/>
    <s v="DESIERTO"/>
  </r>
  <r>
    <n v="117"/>
    <s v="DIPOL"/>
    <n v="4"/>
    <s v="REGIÓN 9"/>
    <s v="DIRECCIÓN INTELIGENCIA POLICIAL"/>
    <s v="830000097-5"/>
    <s v="MY. OCTAVIO LLANO FRANCO"/>
    <n v="3203051699"/>
    <s v="octavio.llano@correo.policia.gov.co"/>
    <s v="contratos@dipol.gov.co"/>
    <s v="VEHICULOS"/>
    <s v="AREAD"/>
    <s v="ADQUISICIÓN SEGUROS OBLIGATORIOS QUE AMPARA DAÑOS CORPORALES QUE SE CAUSAN A LAS PERSONAS EN ACCIDENTES DE TRÁNSITO-SOAT, PARA LOS VEHÍCULOS Y MOTOCICLETAS DE LA DIRECCIÓN DE INTELIGENCIA POLICIAL"/>
    <n v="0"/>
    <n v="40000000"/>
    <n v="0"/>
    <n v="40000000"/>
    <n v="40000000"/>
    <n v="0"/>
    <n v="40000000"/>
    <m/>
    <d v="2018-09-24T00:00:00"/>
    <d v="2018-10-23T00:00:00"/>
    <n v="32972700"/>
    <s v="TALENTO HUMANO"/>
    <x v="3"/>
    <s v="PN DIPOL MIC 080-2018 "/>
    <s v="SEPTIEMBRE"/>
    <d v="2018-09-24T00:00:00"/>
    <d v="2018-10-23T00:00:00"/>
    <d v="2018-11-13T00:00:00"/>
    <s v="NOVIEMBRE"/>
    <s v="CUMPLIÓ"/>
    <n v="32972700"/>
    <m/>
    <m/>
    <m/>
    <s v="ADQUISICIÓN SEGUROS OBLIGATORIOS QUE AMPARA DAÑOS CORPORALES QUE SE CAUSAN A LAS PERSONAS EN ACCIDENTES DE TRÁNSITO-SOAT, PARA LOS VEHÍCULOS Y MOTOCICLETAS DE LA DIRECCIÓN DE INTELIGENCIA POLICIAL"/>
    <n v="0"/>
    <m/>
    <m/>
    <m/>
    <m/>
    <m/>
    <n v="0"/>
    <m/>
    <m/>
    <m/>
    <m/>
    <s v="CONTRA ENTREGA "/>
    <n v="0"/>
    <n v="0"/>
    <s v="DESIERTO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s v="DEVUELTO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s v="POR LLEGAR 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s v="ECOS"/>
  </r>
  <r>
    <m/>
    <m/>
    <m/>
    <m/>
    <m/>
    <m/>
    <m/>
    <m/>
    <m/>
    <m/>
    <m/>
    <m/>
    <m/>
    <m/>
    <m/>
    <m/>
    <m/>
    <m/>
    <m/>
    <m/>
    <m/>
    <m/>
    <m/>
    <m/>
    <m/>
    <x v="7"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0" cacheId="17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43:F53" firstHeaderRow="1" firstDataRow="2" firstDataCol="1"/>
  <pivotFields count="53"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showAll="0" sortType="descending">
      <items count="9">
        <item x="7"/>
        <item x="6"/>
        <item x="1"/>
        <item x="5"/>
        <item x="2"/>
        <item x="4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dataField="1"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5"/>
  </rowFields>
  <rowItems count="9">
    <i>
      <x v="5"/>
    </i>
    <i>
      <x v="6"/>
    </i>
    <i>
      <x v="7"/>
    </i>
    <i>
      <x v="2"/>
    </i>
    <i>
      <x v="3"/>
    </i>
    <i>
      <x v="1"/>
    </i>
    <i>
      <x v="4"/>
    </i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ANT." fld="1" subtotal="count" baseField="25" baseItem="1"/>
    <dataField name=" VALOR TOTAL CONTRATADO" fld="44" baseField="21" baseItem="0" numFmtId="164"/>
    <dataField name="GASTOS GENERALES" fld="45" baseField="25" baseItem="1" numFmtId="164"/>
    <dataField name="INVERSIÓN " fld="46" baseField="25" baseItem="1" numFmtId="164"/>
  </dataFields>
  <formats count="24">
    <format dxfId="23">
      <pivotArea field="25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field="25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9">
      <pivotArea field="25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field="25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">
      <pivotArea field="25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25" count="0"/>
        </references>
      </pivotArea>
    </format>
    <format dxfId="6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5">
      <pivotArea outline="0" fieldPosition="0">
        <references count="1">
          <reference field="4294967294" count="1">
            <x v="2"/>
          </reference>
        </references>
      </pivotArea>
    </format>
    <format dxfId="4">
      <pivotArea outline="0" fieldPosition="0">
        <references count="1">
          <reference field="4294967294" count="1">
            <x v="3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8" cacheId="17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5">
  <location ref="B27:F37" firstHeaderRow="1" firstDataRow="2" firstDataCol="1"/>
  <pivotFields count="53"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 defaultSubtotal="0"/>
    <pivotField showAll="0" defaultSubtotal="0"/>
    <pivotField showAll="0"/>
    <pivotField showAll="0"/>
    <pivotField axis="axisRow" showAll="0" sortType="descending">
      <items count="9">
        <item x="6"/>
        <item x="7"/>
        <item x="1"/>
        <item x="5"/>
        <item x="2"/>
        <item x="4"/>
        <item x="0"/>
        <item x="3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</pivotFields>
  <rowFields count="1">
    <field x="25"/>
  </rowFields>
  <rowItems count="9">
    <i>
      <x v="5"/>
    </i>
    <i>
      <x v="6"/>
    </i>
    <i>
      <x/>
    </i>
    <i>
      <x v="7"/>
    </i>
    <i>
      <x v="2"/>
    </i>
    <i>
      <x v="3"/>
    </i>
    <i>
      <x v="4"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ANT." fld="1" subtotal="count" baseField="25" baseItem="1"/>
    <dataField name=" VALOR TOTAL " fld="19" baseField="21" baseItem="0" numFmtId="164"/>
    <dataField name=" GASTOS GENERALES " fld="17" baseField="21" baseItem="0" numFmtId="164"/>
    <dataField name=" INVERSIÓN" fld="18" baseField="21" baseItem="0" numFmtId="164"/>
  </dataFields>
  <formats count="19">
    <format dxfId="4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1">
      <pivotArea field="25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grandRow="1" outline="0" collapsedLevelsAreSubtotals="1" fieldPosition="0"/>
    </format>
    <format dxfId="36">
      <pivotArea dataOnly="0" labelOnly="1" grandRow="1" outline="0" fieldPosition="0"/>
    </format>
    <format dxfId="35">
      <pivotArea grandRow="1" outline="0" collapsedLevelsAreSubtotals="1" fieldPosition="0"/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2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5" count="0"/>
        </references>
      </pivotArea>
    </format>
    <format dxfId="3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27">
      <pivotArea field="25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">
      <pivotArea field="25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21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14" cacheId="1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93:F96" firstHeaderRow="1" firstDataRow="2" firstDataCol="1" rowPageCount="1" colPageCount="1"/>
  <pivotFields count="54"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 defaultSubtotal="0"/>
    <pivotField showAll="0" defaultSubtotal="0"/>
    <pivotField showAll="0"/>
    <pivotField showAll="0"/>
    <pivotField axis="axisRow" showAll="0" sortType="descending">
      <items count="9">
        <item x="7"/>
        <item x="1"/>
        <item x="5"/>
        <item x="2"/>
        <item x="0"/>
        <item x="3"/>
        <item x="4"/>
        <item x="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axis="axisPage" showAll="0" defaultSubtotal="0">
      <items count="6">
        <item x="0"/>
        <item x="2"/>
        <item m="1" x="5"/>
        <item x="4"/>
        <item x="3"/>
        <item x="1"/>
      </items>
    </pivotField>
  </pivotFields>
  <rowFields count="1">
    <field x="25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53" item="1" hier="-1"/>
  </pageFields>
  <dataFields count="4">
    <dataField name="CANT." fld="1" subtotal="count" baseField="25" baseItem="0"/>
    <dataField name=" VALOR TOTAL " fld="19" baseField="25" baseItem="2" numFmtId="168"/>
    <dataField name=" GASTOS GENERALES " fld="17" baseField="20" baseItem="4" numFmtId="167"/>
    <dataField name=" INVERSIÓN" fld="18" baseField="20" baseItem="0" numFmtId="167"/>
  </dataFields>
  <formats count="11">
    <format dxfId="53">
      <pivotArea field="25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51">
      <pivotArea grandRow="1" outline="0" collapsedLevelsAreSubtotals="1" fieldPosition="0"/>
    </format>
    <format dxfId="50">
      <pivotArea dataOnly="0" labelOnly="1" grandRow="1" outline="0" fieldPosition="0"/>
    </format>
    <format dxfId="49">
      <pivotArea outline="0" fieldPosition="0">
        <references count="1">
          <reference field="4294967294" count="1">
            <x v="2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outline="0" fieldPosition="0">
        <references count="1">
          <reference field="4294967294" count="1">
            <x v="1"/>
          </reference>
        </references>
      </pivotArea>
    </format>
    <format dxfId="4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5" count="0"/>
        </references>
      </pivotArea>
    </format>
    <format dxfId="43">
      <pivotArea field="25" grandRow="1" outline="0" collapsedLevelsAreSubtotals="1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a dinámica13" cacheId="1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77:F80" firstHeaderRow="1" firstDataRow="2" firstDataCol="1" rowPageCount="1" colPageCount="1"/>
  <pivotFields count="54"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 defaultSubtotal="0"/>
    <pivotField showAll="0" defaultSubtotal="0"/>
    <pivotField showAll="0"/>
    <pivotField showAll="0"/>
    <pivotField axis="axisRow" showAll="0">
      <items count="9">
        <item x="7"/>
        <item x="1"/>
        <item x="5"/>
        <item x="2"/>
        <item x="0"/>
        <item x="3"/>
        <item x="4"/>
        <item x="6"/>
        <item t="default"/>
      </items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axis="axisPage" showAll="0" defaultSubtotal="0">
      <items count="6">
        <item x="0"/>
        <item x="2"/>
        <item m="1" x="5"/>
        <item x="4"/>
        <item x="3"/>
        <item x="1"/>
      </items>
    </pivotField>
  </pivotFields>
  <rowFields count="1">
    <field x="25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53" item="3" hier="-1"/>
  </pageFields>
  <dataFields count="4">
    <dataField name="CANTI." fld="1" subtotal="count" baseField="25" baseItem="0"/>
    <dataField name=" VALOR TOTAL " fld="19" baseField="20" baseItem="0" numFmtId="164"/>
    <dataField name=" GASTOS GENERALES " fld="17" baseField="20" baseItem="4" numFmtId="164"/>
    <dataField name=" INVERSIÓN" fld="18" baseField="20" baseItem="0" numFmtId="164"/>
  </dataFields>
  <formats count="11">
    <format dxfId="64">
      <pivotArea field="25" type="button" dataOnly="0" labelOnly="1" outline="0" axis="axisRow" fieldPosition="0"/>
    </format>
    <format dxfId="6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62">
      <pivotArea grandRow="1" outline="0" collapsedLevelsAreSubtotals="1" fieldPosition="0"/>
    </format>
    <format dxfId="61">
      <pivotArea dataOnly="0" labelOnly="1" grandRow="1" outline="0" fieldPosition="0"/>
    </format>
    <format dxfId="60">
      <pivotArea outline="0" fieldPosition="0">
        <references count="1">
          <reference field="4294967294" count="1">
            <x v="2"/>
          </reference>
        </references>
      </pivotArea>
    </format>
    <format dxfId="59">
      <pivotArea field="25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4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a dinámica15" cacheId="1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108:F111" firstHeaderRow="1" firstDataRow="2" firstDataCol="1" rowPageCount="1" colPageCount="1"/>
  <pivotFields count="54"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 defaultSubtotal="0"/>
    <pivotField showAll="0" defaultSubtotal="0"/>
    <pivotField showAll="0"/>
    <pivotField showAll="0"/>
    <pivotField axis="axisRow" showAll="0" sortType="descending">
      <items count="9">
        <item x="7"/>
        <item x="1"/>
        <item x="5"/>
        <item x="2"/>
        <item x="0"/>
        <item x="3"/>
        <item x="4"/>
        <item x="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axis="axisPage" showAll="0" defaultSubtotal="0">
      <items count="6">
        <item x="0"/>
        <item x="2"/>
        <item m="1" x="5"/>
        <item x="4"/>
        <item x="3"/>
        <item x="1"/>
      </items>
    </pivotField>
  </pivotFields>
  <rowFields count="1">
    <field x="25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53" item="3" hier="-1"/>
  </pageFields>
  <dataFields count="4">
    <dataField name="UNIDAD " fld="1" subtotal="count" baseField="27" baseItem="0"/>
    <dataField name=" VALOR TOTAL " fld="19" baseField="20" baseItem="0" numFmtId="167"/>
    <dataField name=" GASTOS GENERALES " fld="17" baseField="20" baseItem="4" numFmtId="167"/>
    <dataField name=" INVERSIÓN" fld="18" baseField="20" baseItem="0" numFmtId="167"/>
  </dataFields>
  <formats count="9">
    <format dxfId="73">
      <pivotArea field="25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71">
      <pivotArea grandRow="1" outline="0" collapsedLevelsAreSubtotals="1" fieldPosition="0"/>
    </format>
    <format dxfId="70">
      <pivotArea dataOnly="0" labelOnly="1" grandRow="1" outline="0" fieldPosition="0"/>
    </format>
    <format dxfId="69">
      <pivotArea outline="0" fieldPosition="0">
        <references count="1">
          <reference field="4294967294" count="1">
            <x v="2"/>
          </reference>
        </references>
      </pivotArea>
    </format>
    <format dxfId="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5">
      <pivotArea field="25" grandRow="1" outline="0" collapsedLevelsAreSubtotals="1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a dinámica12" cacheId="1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61:F64" firstHeaderRow="1" firstDataRow="2" firstDataCol="1" rowPageCount="1" colPageCount="1"/>
  <pivotFields count="54">
    <pivotField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/>
    <pivotField showAll="0"/>
    <pivotField showAll="0"/>
    <pivotField numFmtId="164" showAll="0" defaultSubtotal="0"/>
    <pivotField dataField="1" numFmtId="164" showAll="0"/>
    <pivotField dataField="1" showAll="0"/>
    <pivotField dataField="1" showAll="0"/>
    <pivotField showAll="0"/>
    <pivotField showAll="0" defaultSubtotal="0"/>
    <pivotField showAll="0" defaultSubtotal="0"/>
    <pivotField showAll="0"/>
    <pivotField showAll="0"/>
    <pivotField axis="axisRow" showAll="0" sortType="descending">
      <items count="9">
        <item x="7"/>
        <item x="1"/>
        <item x="5"/>
        <item x="2"/>
        <item x="0"/>
        <item x="3"/>
        <item x="4"/>
        <item x="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 defaultSubtotal="0"/>
    <pivotField showAll="0" defaultSubtota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axis="axisPage" showAll="0" defaultSubtotal="0">
      <items count="6">
        <item x="0"/>
        <item x="2"/>
        <item m="1" x="5"/>
        <item x="1"/>
        <item x="3"/>
        <item x="4"/>
      </items>
    </pivotField>
  </pivotFields>
  <rowFields count="1">
    <field x="25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53" item="4" hier="-1"/>
  </pageFields>
  <dataFields count="4">
    <dataField name="CANT." fld="1" subtotal="count" baseField="25" baseItem="0"/>
    <dataField name=" VALOR TOTAL " fld="19" baseField="20" baseItem="0" numFmtId="167"/>
    <dataField name=" GASTOS GENERALES " fld="17" baseField="20" baseItem="4" numFmtId="167"/>
    <dataField name=" INVERSIÓN" fld="18" baseField="25" baseItem="4" numFmtId="167"/>
  </dataFields>
  <formats count="12">
    <format dxfId="85">
      <pivotArea field="25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83">
      <pivotArea grandRow="1" outline="0" collapsedLevelsAreSubtotals="1" fieldPosition="0"/>
    </format>
    <format dxfId="82">
      <pivotArea dataOnly="0" labelOnly="1" grandRow="1" outline="0" fieldPosition="0"/>
    </format>
    <format dxfId="81">
      <pivotArea outline="0" fieldPosition="0">
        <references count="1">
          <reference field="4294967294" count="1">
            <x v="2"/>
          </reference>
        </references>
      </pivotArea>
    </format>
    <format dxfId="80">
      <pivotArea field="25" type="button" dataOnly="0" labelOnly="1" outline="0" axis="axisRow" fieldPosition="0"/>
    </format>
    <format dxfId="79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7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5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5" count="4">
            <x v="0"/>
            <x v="1"/>
            <x v="2"/>
            <x v="3"/>
          </reference>
        </references>
      </pivotArea>
    </format>
    <format dxfId="74">
      <pivotArea field="25" grandRow="1" outline="0" collapsedLevelsAreSubtotals="1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ctavio.llano@correo.policia.gov.co" TargetMode="External"/><Relationship Id="rId18" Type="http://schemas.openxmlformats.org/officeDocument/2006/relationships/hyperlink" Target="mailto:octavio.llano@correo.policia.gov.co" TargetMode="External"/><Relationship Id="rId26" Type="http://schemas.openxmlformats.org/officeDocument/2006/relationships/hyperlink" Target="mailto:octavio.llano@correo.policia.gov.co" TargetMode="External"/><Relationship Id="rId39" Type="http://schemas.openxmlformats.org/officeDocument/2006/relationships/hyperlink" Target="mailto:octavio.llano@correo.policia.gov.co" TargetMode="External"/><Relationship Id="rId21" Type="http://schemas.openxmlformats.org/officeDocument/2006/relationships/hyperlink" Target="mailto:octavio.llano@correo.policia.gov.co" TargetMode="External"/><Relationship Id="rId34" Type="http://schemas.openxmlformats.org/officeDocument/2006/relationships/hyperlink" Target="mailto:octavio.llano@correo.policia.gov.co" TargetMode="External"/><Relationship Id="rId42" Type="http://schemas.openxmlformats.org/officeDocument/2006/relationships/hyperlink" Target="mailto:octavio.llano@correo.policia.gov.co" TargetMode="External"/><Relationship Id="rId47" Type="http://schemas.openxmlformats.org/officeDocument/2006/relationships/hyperlink" Target="mailto:octavio.llano@correo.policia.gov.co" TargetMode="External"/><Relationship Id="rId50" Type="http://schemas.openxmlformats.org/officeDocument/2006/relationships/hyperlink" Target="mailto:octavio.llano@correo.policia.gov.co" TargetMode="External"/><Relationship Id="rId55" Type="http://schemas.openxmlformats.org/officeDocument/2006/relationships/hyperlink" Target="mailto:octavio.llano@correo.policia.gov.co" TargetMode="External"/><Relationship Id="rId7" Type="http://schemas.openxmlformats.org/officeDocument/2006/relationships/hyperlink" Target="mailto:monica.casallas@correo.policia.gov.co" TargetMode="External"/><Relationship Id="rId2" Type="http://schemas.openxmlformats.org/officeDocument/2006/relationships/hyperlink" Target="mailto:contratos@dipol.gov.co" TargetMode="External"/><Relationship Id="rId16" Type="http://schemas.openxmlformats.org/officeDocument/2006/relationships/hyperlink" Target="mailto:octavio.llano@correo.policia.gov.co" TargetMode="External"/><Relationship Id="rId29" Type="http://schemas.openxmlformats.org/officeDocument/2006/relationships/hyperlink" Target="mailto:octavio.llano@correo.policia.gov.co" TargetMode="External"/><Relationship Id="rId11" Type="http://schemas.openxmlformats.org/officeDocument/2006/relationships/hyperlink" Target="mailto:octavio.llano@correo.policia.gov.co" TargetMode="External"/><Relationship Id="rId24" Type="http://schemas.openxmlformats.org/officeDocument/2006/relationships/hyperlink" Target="mailto:octavio.llano@correo.policia.gov.co" TargetMode="External"/><Relationship Id="rId32" Type="http://schemas.openxmlformats.org/officeDocument/2006/relationships/hyperlink" Target="mailto:octavio.llano@correo.policia.gov.co" TargetMode="External"/><Relationship Id="rId37" Type="http://schemas.openxmlformats.org/officeDocument/2006/relationships/hyperlink" Target="mailto:contratos@dipol.gov.co" TargetMode="External"/><Relationship Id="rId40" Type="http://schemas.openxmlformats.org/officeDocument/2006/relationships/hyperlink" Target="mailto:contratos@dipol.gov.co" TargetMode="External"/><Relationship Id="rId45" Type="http://schemas.openxmlformats.org/officeDocument/2006/relationships/hyperlink" Target="mailto:octavio.llano@correo.policia.gov.co" TargetMode="External"/><Relationship Id="rId53" Type="http://schemas.openxmlformats.org/officeDocument/2006/relationships/hyperlink" Target="mailto:octavio.llano@correo.policia.gov.co" TargetMode="External"/><Relationship Id="rId58" Type="http://schemas.openxmlformats.org/officeDocument/2006/relationships/hyperlink" Target="mailto:octavio.llano@correo.policia.gov.co" TargetMode="External"/><Relationship Id="rId5" Type="http://schemas.openxmlformats.org/officeDocument/2006/relationships/hyperlink" Target="mailto:monica.casallas@correo.policia.gov.co" TargetMode="External"/><Relationship Id="rId19" Type="http://schemas.openxmlformats.org/officeDocument/2006/relationships/hyperlink" Target="mailto:octavio.llano@correo.policia.gov.co" TargetMode="External"/><Relationship Id="rId4" Type="http://schemas.openxmlformats.org/officeDocument/2006/relationships/hyperlink" Target="mailto:contratos@dipol.gov.co" TargetMode="External"/><Relationship Id="rId9" Type="http://schemas.openxmlformats.org/officeDocument/2006/relationships/hyperlink" Target="mailto:contratos@dipol.gov.co" TargetMode="External"/><Relationship Id="rId14" Type="http://schemas.openxmlformats.org/officeDocument/2006/relationships/hyperlink" Target="mailto:octavio.llano@correo.policia.gov.co" TargetMode="External"/><Relationship Id="rId22" Type="http://schemas.openxmlformats.org/officeDocument/2006/relationships/hyperlink" Target="mailto:octavio.llano@correo.policia.gov.co" TargetMode="External"/><Relationship Id="rId27" Type="http://schemas.openxmlformats.org/officeDocument/2006/relationships/hyperlink" Target="mailto:octavio.llano@correo.policia.gov.co" TargetMode="External"/><Relationship Id="rId30" Type="http://schemas.openxmlformats.org/officeDocument/2006/relationships/hyperlink" Target="mailto:octavio.llano@correo.policia.gov.co" TargetMode="External"/><Relationship Id="rId35" Type="http://schemas.openxmlformats.org/officeDocument/2006/relationships/hyperlink" Target="mailto:octavio.llano@correo.policia.gov.co" TargetMode="External"/><Relationship Id="rId43" Type="http://schemas.openxmlformats.org/officeDocument/2006/relationships/hyperlink" Target="mailto:octavio.llano@correo.policia.gov.co" TargetMode="External"/><Relationship Id="rId48" Type="http://schemas.openxmlformats.org/officeDocument/2006/relationships/hyperlink" Target="mailto:octavio.llano@correo.policia.gov.co" TargetMode="External"/><Relationship Id="rId56" Type="http://schemas.openxmlformats.org/officeDocument/2006/relationships/hyperlink" Target="mailto:octavio.llano@correo.policia.gov.co" TargetMode="External"/><Relationship Id="rId8" Type="http://schemas.openxmlformats.org/officeDocument/2006/relationships/hyperlink" Target="mailto:contratos@dipol.gov.co" TargetMode="External"/><Relationship Id="rId51" Type="http://schemas.openxmlformats.org/officeDocument/2006/relationships/hyperlink" Target="mailto:octavio.llano@correo.policia.gov.co" TargetMode="External"/><Relationship Id="rId3" Type="http://schemas.openxmlformats.org/officeDocument/2006/relationships/hyperlink" Target="mailto:monica.casallas@correo.policia.gov.co" TargetMode="External"/><Relationship Id="rId12" Type="http://schemas.openxmlformats.org/officeDocument/2006/relationships/hyperlink" Target="mailto:octavio.llano@correo.policia.gov.co" TargetMode="External"/><Relationship Id="rId17" Type="http://schemas.openxmlformats.org/officeDocument/2006/relationships/hyperlink" Target="mailto:octavio.llano@correo.policia.gov.co" TargetMode="External"/><Relationship Id="rId25" Type="http://schemas.openxmlformats.org/officeDocument/2006/relationships/hyperlink" Target="mailto:octavio.llano@correo.policia.gov.co" TargetMode="External"/><Relationship Id="rId33" Type="http://schemas.openxmlformats.org/officeDocument/2006/relationships/hyperlink" Target="mailto:octavio.llano@correo.policia.gov.co" TargetMode="External"/><Relationship Id="rId38" Type="http://schemas.openxmlformats.org/officeDocument/2006/relationships/hyperlink" Target="mailto:octavio.llano@correo.policia.gov.co" TargetMode="External"/><Relationship Id="rId46" Type="http://schemas.openxmlformats.org/officeDocument/2006/relationships/hyperlink" Target="mailto:octavio.llano@correo.policia.gov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octavio.llano@correo.policia.gov.co" TargetMode="External"/><Relationship Id="rId41" Type="http://schemas.openxmlformats.org/officeDocument/2006/relationships/hyperlink" Target="mailto:octavio.llano@correo.policia.gov.co" TargetMode="External"/><Relationship Id="rId54" Type="http://schemas.openxmlformats.org/officeDocument/2006/relationships/hyperlink" Target="mailto:octavio.llano@correo.policia.gov.co" TargetMode="External"/><Relationship Id="rId1" Type="http://schemas.openxmlformats.org/officeDocument/2006/relationships/hyperlink" Target="mailto:monica.casallas@correo.policia.gov.co" TargetMode="External"/><Relationship Id="rId6" Type="http://schemas.openxmlformats.org/officeDocument/2006/relationships/hyperlink" Target="mailto:contratos@dipol.gov.co" TargetMode="External"/><Relationship Id="rId15" Type="http://schemas.openxmlformats.org/officeDocument/2006/relationships/hyperlink" Target="mailto:octavio.llano@correo.policia.gov.co" TargetMode="External"/><Relationship Id="rId23" Type="http://schemas.openxmlformats.org/officeDocument/2006/relationships/hyperlink" Target="mailto:octavio.llano@correo.policia.gov.co" TargetMode="External"/><Relationship Id="rId28" Type="http://schemas.openxmlformats.org/officeDocument/2006/relationships/hyperlink" Target="mailto:octavio.llano@correo.policia.gov.co" TargetMode="External"/><Relationship Id="rId36" Type="http://schemas.openxmlformats.org/officeDocument/2006/relationships/hyperlink" Target="mailto:octavio.llano@correo.policia.gov.co" TargetMode="External"/><Relationship Id="rId49" Type="http://schemas.openxmlformats.org/officeDocument/2006/relationships/hyperlink" Target="mailto:octavio.llano@correo.policia.gov.co" TargetMode="External"/><Relationship Id="rId57" Type="http://schemas.openxmlformats.org/officeDocument/2006/relationships/hyperlink" Target="mailto:octavio.llano@correo.policia.gov.co" TargetMode="External"/><Relationship Id="rId10" Type="http://schemas.openxmlformats.org/officeDocument/2006/relationships/hyperlink" Target="mailto:octavio.llano@correo.policia.gov.co" TargetMode="External"/><Relationship Id="rId31" Type="http://schemas.openxmlformats.org/officeDocument/2006/relationships/hyperlink" Target="mailto:octavio.llano@correo.policia.gov.co" TargetMode="External"/><Relationship Id="rId44" Type="http://schemas.openxmlformats.org/officeDocument/2006/relationships/hyperlink" Target="mailto:octavio.llano@correo.policia.gov.co" TargetMode="External"/><Relationship Id="rId52" Type="http://schemas.openxmlformats.org/officeDocument/2006/relationships/hyperlink" Target="mailto:octavio.llano@correo.policia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hyperlink" Target="mailto:rocio.cubillos@correo.policia.gov.co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C121"/>
  <sheetViews>
    <sheetView showGridLines="0" tabSelected="1" topLeftCell="AH1" zoomScale="85" zoomScaleNormal="85" workbookViewId="0">
      <pane xSplit="2" ySplit="1" topLeftCell="AY2" activePane="bottomRight" state="frozen"/>
      <selection activeCell="AH1" sqref="AH1"/>
      <selection pane="topRight" activeCell="AJ1" sqref="AJ1"/>
      <selection pane="bottomLeft" activeCell="AH2" sqref="AH2"/>
      <selection pane="bottomRight" activeCell="BA96" sqref="BA96"/>
    </sheetView>
  </sheetViews>
  <sheetFormatPr baseColWidth="10" defaultRowHeight="15" x14ac:dyDescent="0.25"/>
  <cols>
    <col min="1" max="1" width="10" style="33" bestFit="1" customWidth="1"/>
    <col min="2" max="2" width="13" style="38" customWidth="1"/>
    <col min="3" max="3" width="23" style="33" customWidth="1"/>
    <col min="4" max="4" width="16.28515625" style="33" bestFit="1" customWidth="1"/>
    <col min="5" max="5" width="34.140625" style="33" bestFit="1" customWidth="1"/>
    <col min="6" max="6" width="14.5703125" style="33" customWidth="1"/>
    <col min="7" max="7" width="41.7109375" style="38" customWidth="1"/>
    <col min="8" max="8" width="14.85546875" style="38" bestFit="1" customWidth="1"/>
    <col min="9" max="9" width="39.85546875" style="38" bestFit="1" customWidth="1"/>
    <col min="10" max="10" width="28.140625" style="38" customWidth="1"/>
    <col min="11" max="11" width="14.42578125" style="38" bestFit="1" customWidth="1"/>
    <col min="12" max="12" width="14.28515625" style="38" customWidth="1"/>
    <col min="13" max="13" width="87.85546875" style="59" customWidth="1"/>
    <col min="14" max="14" width="27.42578125" style="39" customWidth="1"/>
    <col min="15" max="15" width="18.85546875" style="40" customWidth="1"/>
    <col min="16" max="16" width="15.140625" style="40" customWidth="1"/>
    <col min="17" max="17" width="23.85546875" style="35" customWidth="1"/>
    <col min="18" max="18" width="26" style="35" customWidth="1"/>
    <col min="19" max="19" width="21.42578125" style="40" customWidth="1"/>
    <col min="20" max="20" width="22.7109375" style="35" customWidth="1"/>
    <col min="21" max="21" width="19.5703125" style="39" customWidth="1"/>
    <col min="22" max="22" width="32.5703125" style="39" customWidth="1"/>
    <col min="23" max="23" width="31.7109375" style="39" customWidth="1"/>
    <col min="24" max="24" width="23" style="40" customWidth="1"/>
    <col min="25" max="25" width="19.85546875" style="38" customWidth="1"/>
    <col min="26" max="26" width="24.42578125" style="38" bestFit="1" customWidth="1"/>
    <col min="27" max="27" width="27.42578125" style="43" bestFit="1" customWidth="1"/>
    <col min="28" max="28" width="23.140625" style="38" customWidth="1"/>
    <col min="29" max="29" width="23.5703125" style="45" customWidth="1"/>
    <col min="30" max="30" width="20" style="45" customWidth="1"/>
    <col min="31" max="31" width="20.140625" style="45" customWidth="1"/>
    <col min="32" max="32" width="21.28515625" style="38" customWidth="1"/>
    <col min="33" max="33" width="22.85546875" style="35" customWidth="1"/>
    <col min="34" max="34" width="24.42578125" style="35" customWidth="1"/>
    <col min="35" max="35" width="29.42578125" style="38" customWidth="1"/>
    <col min="36" max="36" width="24" style="42" customWidth="1"/>
    <col min="37" max="37" width="25" style="38" customWidth="1"/>
    <col min="38" max="38" width="46.85546875" style="44" customWidth="1"/>
    <col min="39" max="39" width="19.5703125" style="38" customWidth="1"/>
    <col min="40" max="40" width="33.85546875" style="43" customWidth="1"/>
    <col min="41" max="41" width="29.5703125" style="38" customWidth="1"/>
    <col min="42" max="42" width="21" style="39" customWidth="1"/>
    <col min="43" max="43" width="23.7109375" style="81" customWidth="1"/>
    <col min="44" max="44" width="19.28515625" style="40" customWidth="1"/>
    <col min="45" max="45" width="27.140625" style="35" customWidth="1"/>
    <col min="46" max="46" width="23" style="40" customWidth="1"/>
    <col min="47" max="47" width="20.85546875" style="40" customWidth="1"/>
    <col min="48" max="48" width="20.85546875" style="42" customWidth="1"/>
    <col min="49" max="49" width="22.28515625" style="42" customWidth="1"/>
    <col min="50" max="50" width="23.140625" style="42" customWidth="1"/>
    <col min="51" max="51" width="25.7109375" style="81" customWidth="1"/>
    <col min="52" max="52" width="24.28515625" style="56" customWidth="1"/>
    <col min="53" max="53" width="23.42578125" style="38" bestFit="1" customWidth="1"/>
    <col min="54" max="54" width="46.7109375" style="56" customWidth="1"/>
    <col min="55" max="55" width="15.140625" bestFit="1" customWidth="1"/>
  </cols>
  <sheetData>
    <row r="1" spans="1:55" s="75" customFormat="1" ht="42" customHeight="1" x14ac:dyDescent="0.25">
      <c r="A1" s="32" t="s">
        <v>146</v>
      </c>
      <c r="B1" s="36" t="s">
        <v>0</v>
      </c>
      <c r="C1" s="32" t="s">
        <v>254</v>
      </c>
      <c r="D1" s="32" t="s">
        <v>168</v>
      </c>
      <c r="E1" s="32" t="s">
        <v>167</v>
      </c>
      <c r="F1" s="32" t="s">
        <v>108</v>
      </c>
      <c r="G1" s="36" t="s">
        <v>240</v>
      </c>
      <c r="H1" s="36" t="s">
        <v>110</v>
      </c>
      <c r="I1" s="36" t="s">
        <v>255</v>
      </c>
      <c r="J1" s="36" t="s">
        <v>369</v>
      </c>
      <c r="K1" s="36" t="s">
        <v>1</v>
      </c>
      <c r="L1" s="36" t="s">
        <v>145</v>
      </c>
      <c r="M1" s="36" t="s">
        <v>377</v>
      </c>
      <c r="N1" s="36" t="s">
        <v>144</v>
      </c>
      <c r="O1" s="37" t="s">
        <v>143</v>
      </c>
      <c r="P1" s="37" t="s">
        <v>142</v>
      </c>
      <c r="Q1" s="34" t="s">
        <v>248</v>
      </c>
      <c r="R1" s="34" t="s">
        <v>141</v>
      </c>
      <c r="S1" s="37" t="s">
        <v>140</v>
      </c>
      <c r="T1" s="34" t="s">
        <v>139</v>
      </c>
      <c r="U1" s="36" t="s">
        <v>138</v>
      </c>
      <c r="V1" s="36" t="s">
        <v>371</v>
      </c>
      <c r="W1" s="36" t="s">
        <v>372</v>
      </c>
      <c r="X1" s="37" t="s">
        <v>136</v>
      </c>
      <c r="Y1" s="36" t="s">
        <v>135</v>
      </c>
      <c r="Z1" s="36" t="s">
        <v>134</v>
      </c>
      <c r="AA1" s="36" t="s">
        <v>133</v>
      </c>
      <c r="AB1" s="36" t="s">
        <v>374</v>
      </c>
      <c r="AC1" s="41" t="s">
        <v>375</v>
      </c>
      <c r="AD1" s="41" t="s">
        <v>376</v>
      </c>
      <c r="AE1" s="41" t="s">
        <v>132</v>
      </c>
      <c r="AF1" s="36" t="s">
        <v>131</v>
      </c>
      <c r="AG1" s="34" t="s">
        <v>130</v>
      </c>
      <c r="AH1" s="34" t="s">
        <v>256</v>
      </c>
      <c r="AI1" s="36" t="s">
        <v>129</v>
      </c>
      <c r="AJ1" s="37" t="s">
        <v>257</v>
      </c>
      <c r="AK1" s="37" t="s">
        <v>258</v>
      </c>
      <c r="AL1" s="37" t="s">
        <v>370</v>
      </c>
      <c r="AM1" s="37" t="s">
        <v>108</v>
      </c>
      <c r="AN1" s="37" t="s">
        <v>193</v>
      </c>
      <c r="AO1" s="37" t="s">
        <v>259</v>
      </c>
      <c r="AP1" s="37" t="s">
        <v>194</v>
      </c>
      <c r="AQ1" s="79" t="s">
        <v>378</v>
      </c>
      <c r="AR1" s="37" t="s">
        <v>379</v>
      </c>
      <c r="AS1" s="34" t="s">
        <v>113</v>
      </c>
      <c r="AT1" s="37" t="s">
        <v>272</v>
      </c>
      <c r="AU1" s="37" t="s">
        <v>273</v>
      </c>
      <c r="AV1" s="37" t="s">
        <v>836</v>
      </c>
      <c r="AW1" s="37" t="s">
        <v>253</v>
      </c>
      <c r="AX1" s="37" t="s">
        <v>195</v>
      </c>
      <c r="AY1" s="79" t="s">
        <v>196</v>
      </c>
      <c r="AZ1" s="34" t="s">
        <v>197</v>
      </c>
      <c r="BA1" s="36" t="s">
        <v>137</v>
      </c>
      <c r="BB1" s="34" t="s">
        <v>137</v>
      </c>
    </row>
    <row r="2" spans="1:55" s="58" customFormat="1" x14ac:dyDescent="0.25">
      <c r="A2" s="57">
        <v>1</v>
      </c>
      <c r="B2" s="60" t="s">
        <v>24</v>
      </c>
      <c r="C2" s="61">
        <f>IFERROR(VLOOKUP(B2,[1]UNIDADES!$A:$F,2,FALSE)," ")</f>
        <v>4</v>
      </c>
      <c r="D2" s="61" t="str">
        <f>IFERROR(VLOOKUP(B2,[1]UNIDADES!$A:$F,4,FALSE)," ")</f>
        <v>REGIÓN 9</v>
      </c>
      <c r="E2" s="61" t="str">
        <f>IFERROR(VLOOKUP(B2,[1]UNIDADES!$A:$F,5,FALSE)," ")</f>
        <v>DIRECCIÓN INTELIGENCIA POLICIAL</v>
      </c>
      <c r="F2" s="61" t="str">
        <f>IFERROR(VLOOKUP(B2,[1]UNIDADES!$A:$F,6,FALSE)," ")</f>
        <v>830000097-5</v>
      </c>
      <c r="G2" s="62" t="s">
        <v>409</v>
      </c>
      <c r="H2" s="62">
        <v>3212133179</v>
      </c>
      <c r="I2" s="63" t="s">
        <v>410</v>
      </c>
      <c r="J2" s="63" t="s">
        <v>411</v>
      </c>
      <c r="K2" s="15" t="s">
        <v>412</v>
      </c>
      <c r="L2" s="15" t="s">
        <v>413</v>
      </c>
      <c r="M2" s="70" t="s">
        <v>414</v>
      </c>
      <c r="N2" s="71">
        <v>0</v>
      </c>
      <c r="O2" s="71">
        <v>4871094</v>
      </c>
      <c r="P2" s="71">
        <v>0</v>
      </c>
      <c r="Q2" s="66">
        <f>+O2+P2</f>
        <v>4871094</v>
      </c>
      <c r="R2" s="66">
        <f>+Q2+N2</f>
        <v>4871094</v>
      </c>
      <c r="S2" s="65">
        <v>0</v>
      </c>
      <c r="T2" s="66">
        <f>+R2+S2</f>
        <v>4871094</v>
      </c>
      <c r="U2" s="64"/>
      <c r="V2" s="72">
        <v>43101</v>
      </c>
      <c r="W2" s="72">
        <v>43101</v>
      </c>
      <c r="X2" s="71">
        <v>4871094</v>
      </c>
      <c r="Y2" s="15" t="s">
        <v>415</v>
      </c>
      <c r="Z2" s="60" t="s">
        <v>120</v>
      </c>
      <c r="AA2" s="76" t="s">
        <v>416</v>
      </c>
      <c r="AB2" s="60" t="s">
        <v>381</v>
      </c>
      <c r="AC2" s="77">
        <v>43101</v>
      </c>
      <c r="AD2" s="77">
        <v>43101</v>
      </c>
      <c r="AE2" s="77">
        <v>43101</v>
      </c>
      <c r="AF2" s="15" t="s">
        <v>122</v>
      </c>
      <c r="AG2" s="67" t="str">
        <f>IFERROR(IF(AK2&lt;=AE2,"CUMPLIÓ","NO CUMPLIÓ")," ")</f>
        <v>CUMPLIÓ</v>
      </c>
      <c r="AH2" s="68">
        <f>+X2-AS2</f>
        <v>0</v>
      </c>
      <c r="AI2" s="15" t="s">
        <v>417</v>
      </c>
      <c r="AJ2" s="15" t="s">
        <v>418</v>
      </c>
      <c r="AK2" s="78">
        <v>43101</v>
      </c>
      <c r="AL2" s="70" t="s">
        <v>414</v>
      </c>
      <c r="AM2" s="15" t="s">
        <v>419</v>
      </c>
      <c r="AN2" s="70" t="s">
        <v>420</v>
      </c>
      <c r="AO2" s="15" t="s">
        <v>380</v>
      </c>
      <c r="AP2" s="70" t="s">
        <v>421</v>
      </c>
      <c r="AQ2" s="80">
        <v>4871094</v>
      </c>
      <c r="AR2" s="70"/>
      <c r="AS2" s="66">
        <f>+AQ2+AR2</f>
        <v>4871094</v>
      </c>
      <c r="AT2" s="71">
        <v>4871094</v>
      </c>
      <c r="AU2" s="71"/>
      <c r="AV2" s="77">
        <v>43101</v>
      </c>
      <c r="AW2" s="77">
        <v>43281</v>
      </c>
      <c r="AX2" s="60" t="s">
        <v>249</v>
      </c>
      <c r="AY2" s="82">
        <v>4871094</v>
      </c>
      <c r="AZ2" s="69">
        <f t="shared" ref="AZ2:AZ87" si="0">+AS2-AY2</f>
        <v>0</v>
      </c>
      <c r="BA2" s="60" t="s">
        <v>173</v>
      </c>
      <c r="BB2" s="55" t="str">
        <f>IFERROR(VLOOKUP(BA2,CONVENCIONES!$A$67:$B$70,2,FALSE)," ")</f>
        <v xml:space="preserve"> </v>
      </c>
    </row>
    <row r="3" spans="1:55" s="58" customFormat="1" x14ac:dyDescent="0.25">
      <c r="A3" s="57">
        <f t="shared" ref="A3:A82" si="1">A2+1</f>
        <v>2</v>
      </c>
      <c r="B3" s="60" t="s">
        <v>24</v>
      </c>
      <c r="C3" s="61">
        <f>IFERROR(VLOOKUP(B3,[1]UNIDADES!$A:$F,2,FALSE)," ")</f>
        <v>4</v>
      </c>
      <c r="D3" s="61" t="str">
        <f>IFERROR(VLOOKUP(B3,[1]UNIDADES!$A:$F,4,FALSE)," ")</f>
        <v>REGIÓN 9</v>
      </c>
      <c r="E3" s="61" t="str">
        <f>IFERROR(VLOOKUP(B3,[1]UNIDADES!$A:$F,5,FALSE)," ")</f>
        <v>DIRECCIÓN INTELIGENCIA POLICIAL</v>
      </c>
      <c r="F3" s="61" t="str">
        <f>IFERROR(VLOOKUP(B3,[1]UNIDADES!$A:$F,6,FALSE)," ")</f>
        <v>830000097-5</v>
      </c>
      <c r="G3" s="62" t="s">
        <v>409</v>
      </c>
      <c r="H3" s="62">
        <v>3212133179</v>
      </c>
      <c r="I3" s="63" t="s">
        <v>410</v>
      </c>
      <c r="J3" s="63" t="s">
        <v>411</v>
      </c>
      <c r="K3" s="15" t="s">
        <v>412</v>
      </c>
      <c r="L3" s="15" t="s">
        <v>413</v>
      </c>
      <c r="M3" s="70" t="s">
        <v>422</v>
      </c>
      <c r="N3" s="71">
        <v>0</v>
      </c>
      <c r="O3" s="71">
        <v>2435547</v>
      </c>
      <c r="P3" s="71">
        <v>0</v>
      </c>
      <c r="Q3" s="66">
        <f t="shared" ref="Q3:Q9" si="2">+O3+P3</f>
        <v>2435547</v>
      </c>
      <c r="R3" s="66">
        <f t="shared" ref="R3:R9" si="3">+Q3+N3</f>
        <v>2435547</v>
      </c>
      <c r="S3" s="65">
        <v>0</v>
      </c>
      <c r="T3" s="66">
        <f t="shared" ref="T3:T79" si="4">+R3+S3</f>
        <v>2435547</v>
      </c>
      <c r="U3" s="64"/>
      <c r="V3" s="72">
        <v>43119</v>
      </c>
      <c r="W3" s="72">
        <v>43119</v>
      </c>
      <c r="X3" s="71">
        <v>2435547</v>
      </c>
      <c r="Y3" s="15" t="s">
        <v>415</v>
      </c>
      <c r="Z3" s="60" t="s">
        <v>268</v>
      </c>
      <c r="AA3" s="76" t="s">
        <v>423</v>
      </c>
      <c r="AB3" s="60" t="s">
        <v>381</v>
      </c>
      <c r="AC3" s="77">
        <v>43101</v>
      </c>
      <c r="AD3" s="77">
        <v>43104</v>
      </c>
      <c r="AE3" s="77">
        <v>43119</v>
      </c>
      <c r="AF3" s="15" t="s">
        <v>122</v>
      </c>
      <c r="AG3" s="67" t="str">
        <f t="shared" ref="AG3" si="5">IFERROR(IF(AK3&lt;=AE3,"CUMPLIÓ","NO CUMPLIÓ")," ")</f>
        <v>CUMPLIÓ</v>
      </c>
      <c r="AH3" s="68">
        <f>+X3-AS3</f>
        <v>0</v>
      </c>
      <c r="AI3" s="15" t="s">
        <v>827</v>
      </c>
      <c r="AJ3" s="15" t="s">
        <v>418</v>
      </c>
      <c r="AK3" s="78">
        <v>43119</v>
      </c>
      <c r="AL3" s="70" t="s">
        <v>414</v>
      </c>
      <c r="AM3" s="15" t="s">
        <v>419</v>
      </c>
      <c r="AN3" s="70" t="s">
        <v>420</v>
      </c>
      <c r="AO3" s="15" t="s">
        <v>380</v>
      </c>
      <c r="AP3" s="70" t="s">
        <v>421</v>
      </c>
      <c r="AQ3" s="80">
        <v>2435547</v>
      </c>
      <c r="AR3" s="70"/>
      <c r="AS3" s="66">
        <f>+AQ3+AR3</f>
        <v>2435547</v>
      </c>
      <c r="AT3" s="71">
        <v>2435547</v>
      </c>
      <c r="AU3" s="71"/>
      <c r="AV3" s="77">
        <v>43282</v>
      </c>
      <c r="AW3" s="77">
        <v>43373</v>
      </c>
      <c r="AX3" s="60" t="s">
        <v>249</v>
      </c>
      <c r="AY3" s="82">
        <v>2435547</v>
      </c>
      <c r="AZ3" s="69">
        <f t="shared" si="0"/>
        <v>0</v>
      </c>
      <c r="BA3" s="60" t="s">
        <v>173</v>
      </c>
      <c r="BB3" s="55" t="str">
        <f>IFERROR(VLOOKUP(BA3,CONVENCIONES!$A$67:$B$70,2,FALSE)," ")</f>
        <v xml:space="preserve"> </v>
      </c>
    </row>
    <row r="4" spans="1:55" s="58" customFormat="1" x14ac:dyDescent="0.25">
      <c r="A4" s="57">
        <f t="shared" si="1"/>
        <v>3</v>
      </c>
      <c r="B4" s="60" t="s">
        <v>24</v>
      </c>
      <c r="C4" s="61">
        <f>IFERROR(VLOOKUP(B4,[1]UNIDADES!$A:$F,2,FALSE)," ")</f>
        <v>4</v>
      </c>
      <c r="D4" s="61" t="str">
        <f>IFERROR(VLOOKUP(B4,[1]UNIDADES!$A:$F,4,FALSE)," ")</f>
        <v>REGIÓN 9</v>
      </c>
      <c r="E4" s="61" t="str">
        <f>IFERROR(VLOOKUP(B4,[1]UNIDADES!$A:$F,5,FALSE)," ")</f>
        <v>DIRECCIÓN INTELIGENCIA POLICIAL</v>
      </c>
      <c r="F4" s="61" t="str">
        <f>IFERROR(VLOOKUP(B4,[1]UNIDADES!$A:$F,6,FALSE)," ")</f>
        <v>830000097-5</v>
      </c>
      <c r="G4" s="62" t="s">
        <v>892</v>
      </c>
      <c r="H4" s="62">
        <v>3203051699</v>
      </c>
      <c r="I4" s="63" t="s">
        <v>893</v>
      </c>
      <c r="J4" s="63" t="s">
        <v>411</v>
      </c>
      <c r="K4" s="15" t="s">
        <v>412</v>
      </c>
      <c r="L4" s="15" t="s">
        <v>413</v>
      </c>
      <c r="M4" s="70" t="s">
        <v>422</v>
      </c>
      <c r="N4" s="71">
        <v>0</v>
      </c>
      <c r="O4" s="71">
        <v>811849</v>
      </c>
      <c r="P4" s="71">
        <v>0</v>
      </c>
      <c r="Q4" s="66">
        <f t="shared" ref="Q4" si="6">+O4+P4</f>
        <v>811849</v>
      </c>
      <c r="R4" s="66">
        <f t="shared" ref="R4" si="7">+Q4+N4</f>
        <v>811849</v>
      </c>
      <c r="S4" s="65">
        <v>0</v>
      </c>
      <c r="T4" s="66">
        <f t="shared" ref="T4" si="8">+R4+S4</f>
        <v>811849</v>
      </c>
      <c r="U4" s="64"/>
      <c r="V4" s="72">
        <v>43353</v>
      </c>
      <c r="W4" s="72">
        <v>43353</v>
      </c>
      <c r="X4" s="71">
        <v>811849</v>
      </c>
      <c r="Y4" s="15" t="s">
        <v>415</v>
      </c>
      <c r="Z4" s="60" t="s">
        <v>268</v>
      </c>
      <c r="AA4" s="76" t="s">
        <v>423</v>
      </c>
      <c r="AB4" s="60" t="s">
        <v>390</v>
      </c>
      <c r="AC4" s="77">
        <v>43353</v>
      </c>
      <c r="AD4" s="77">
        <v>43353</v>
      </c>
      <c r="AE4" s="77">
        <v>43373</v>
      </c>
      <c r="AF4" s="15" t="s">
        <v>390</v>
      </c>
      <c r="AG4" s="67" t="str">
        <f t="shared" ref="AG4" si="9">IFERROR(IF(AK4&lt;=AE4,"CUMPLIÓ","NO CUMPLIÓ")," ")</f>
        <v>CUMPLIÓ</v>
      </c>
      <c r="AH4" s="68">
        <f>+X4-AS4</f>
        <v>0</v>
      </c>
      <c r="AI4" s="15" t="s">
        <v>943</v>
      </c>
      <c r="AJ4" s="15" t="s">
        <v>418</v>
      </c>
      <c r="AK4" s="78">
        <v>43371</v>
      </c>
      <c r="AL4" s="70" t="s">
        <v>414</v>
      </c>
      <c r="AM4" s="15" t="s">
        <v>419</v>
      </c>
      <c r="AN4" s="70" t="s">
        <v>420</v>
      </c>
      <c r="AO4" s="15" t="s">
        <v>380</v>
      </c>
      <c r="AP4" s="70" t="s">
        <v>421</v>
      </c>
      <c r="AQ4" s="80">
        <v>811849</v>
      </c>
      <c r="AR4" s="70"/>
      <c r="AS4" s="66">
        <f>+AQ4+AR4</f>
        <v>811849</v>
      </c>
      <c r="AT4" s="80">
        <v>811849</v>
      </c>
      <c r="AU4" s="71"/>
      <c r="AV4" s="77">
        <v>43374</v>
      </c>
      <c r="AW4" s="77">
        <v>43404</v>
      </c>
      <c r="AX4" s="60" t="s">
        <v>249</v>
      </c>
      <c r="AY4" s="82">
        <v>811849</v>
      </c>
      <c r="AZ4" s="69">
        <f t="shared" ref="AZ4" si="10">+AS4-AY4</f>
        <v>0</v>
      </c>
      <c r="BA4" s="60" t="s">
        <v>173</v>
      </c>
      <c r="BB4" s="55" t="str">
        <f>IFERROR(VLOOKUP(BA4,CONVENCIONES!$A$67:$B$70,2,FALSE)," ")</f>
        <v xml:space="preserve"> </v>
      </c>
    </row>
    <row r="5" spans="1:55" s="58" customFormat="1" x14ac:dyDescent="0.25">
      <c r="A5" s="57">
        <f t="shared" si="1"/>
        <v>4</v>
      </c>
      <c r="B5" s="60" t="s">
        <v>24</v>
      </c>
      <c r="C5" s="61">
        <f>IFERROR(VLOOKUP(B5,[1]UNIDADES!$A:$F,2,FALSE)," ")</f>
        <v>4</v>
      </c>
      <c r="D5" s="61" t="str">
        <f>IFERROR(VLOOKUP(B5,[1]UNIDADES!$A:$F,4,FALSE)," ")</f>
        <v>REGIÓN 9</v>
      </c>
      <c r="E5" s="61" t="str">
        <f>IFERROR(VLOOKUP(B5,[1]UNIDADES!$A:$F,5,FALSE)," ")</f>
        <v>DIRECCIÓN INTELIGENCIA POLICIAL</v>
      </c>
      <c r="F5" s="61" t="str">
        <f>IFERROR(VLOOKUP(B5,[1]UNIDADES!$A:$F,6,FALSE)," ")</f>
        <v>830000097-5</v>
      </c>
      <c r="G5" s="62" t="s">
        <v>409</v>
      </c>
      <c r="H5" s="62">
        <v>3212133179</v>
      </c>
      <c r="I5" s="63" t="s">
        <v>410</v>
      </c>
      <c r="J5" s="63" t="s">
        <v>411</v>
      </c>
      <c r="K5" s="15" t="s">
        <v>424</v>
      </c>
      <c r="L5" s="15" t="s">
        <v>425</v>
      </c>
      <c r="M5" s="70" t="s">
        <v>426</v>
      </c>
      <c r="N5" s="71">
        <v>0</v>
      </c>
      <c r="O5" s="71">
        <v>0</v>
      </c>
      <c r="P5" s="71">
        <v>0</v>
      </c>
      <c r="Q5" s="66">
        <f t="shared" si="2"/>
        <v>0</v>
      </c>
      <c r="R5" s="66">
        <f t="shared" si="3"/>
        <v>0</v>
      </c>
      <c r="S5" s="65">
        <v>4339742254.6099997</v>
      </c>
      <c r="T5" s="66">
        <f t="shared" si="4"/>
        <v>4339742254.6099997</v>
      </c>
      <c r="U5" s="64"/>
      <c r="V5" s="72">
        <v>43101</v>
      </c>
      <c r="W5" s="72">
        <v>43101</v>
      </c>
      <c r="X5" s="71">
        <v>4339742254.6099997</v>
      </c>
      <c r="Y5" s="15" t="s">
        <v>415</v>
      </c>
      <c r="Z5" s="60" t="s">
        <v>120</v>
      </c>
      <c r="AA5" s="76" t="s">
        <v>427</v>
      </c>
      <c r="AB5" s="60" t="s">
        <v>381</v>
      </c>
      <c r="AC5" s="77">
        <v>43101</v>
      </c>
      <c r="AD5" s="77">
        <v>43101</v>
      </c>
      <c r="AE5" s="77">
        <v>43101</v>
      </c>
      <c r="AF5" s="15" t="s">
        <v>122</v>
      </c>
      <c r="AG5" s="67" t="str">
        <f t="shared" ref="AG5:AG79" si="11">IFERROR(IF(AK5&lt;=AE5,"CUMPLIÓ","NO CUMPLIÓ")," ")</f>
        <v>CUMPLIÓ</v>
      </c>
      <c r="AH5" s="68">
        <f t="shared" ref="AH5:AH77" si="12">+X5-AS5</f>
        <v>0</v>
      </c>
      <c r="AI5" s="15" t="s">
        <v>428</v>
      </c>
      <c r="AJ5" s="15" t="s">
        <v>429</v>
      </c>
      <c r="AK5" s="78">
        <v>43101</v>
      </c>
      <c r="AL5" s="70" t="s">
        <v>426</v>
      </c>
      <c r="AM5" s="15" t="s">
        <v>430</v>
      </c>
      <c r="AN5" s="70" t="s">
        <v>431</v>
      </c>
      <c r="AO5" s="15" t="s">
        <v>432</v>
      </c>
      <c r="AP5" s="70" t="s">
        <v>433</v>
      </c>
      <c r="AQ5" s="80">
        <v>4339742254.6099997</v>
      </c>
      <c r="AR5" s="70"/>
      <c r="AS5" s="66">
        <f t="shared" ref="AS5:AS80" si="13">+AQ5+AR5</f>
        <v>4339742254.6099997</v>
      </c>
      <c r="AT5" s="71"/>
      <c r="AU5" s="71">
        <v>4339742254.6099997</v>
      </c>
      <c r="AV5" s="77">
        <v>43101</v>
      </c>
      <c r="AW5" s="77">
        <v>43371</v>
      </c>
      <c r="AX5" s="60" t="s">
        <v>249</v>
      </c>
      <c r="AY5" s="82">
        <v>4339742254.6099997</v>
      </c>
      <c r="AZ5" s="69">
        <f t="shared" si="0"/>
        <v>0</v>
      </c>
      <c r="BA5" s="60" t="s">
        <v>173</v>
      </c>
      <c r="BB5" s="55"/>
    </row>
    <row r="6" spans="1:55" s="58" customFormat="1" x14ac:dyDescent="0.25">
      <c r="A6" s="57">
        <f t="shared" si="1"/>
        <v>5</v>
      </c>
      <c r="B6" s="60" t="s">
        <v>24</v>
      </c>
      <c r="C6" s="61">
        <f>IFERROR(VLOOKUP(B6,[1]UNIDADES!$A:$F,2,FALSE)," ")</f>
        <v>4</v>
      </c>
      <c r="D6" s="61" t="str">
        <f>IFERROR(VLOOKUP(B6,[1]UNIDADES!$A:$F,4,FALSE)," ")</f>
        <v>REGIÓN 9</v>
      </c>
      <c r="E6" s="61" t="str">
        <f>IFERROR(VLOOKUP(B6,[1]UNIDADES!$A:$F,5,FALSE)," ")</f>
        <v>DIRECCIÓN INTELIGENCIA POLICIAL</v>
      </c>
      <c r="F6" s="61" t="str">
        <f>IFERROR(VLOOKUP(B6,[1]UNIDADES!$A:$F,6,FALSE)," ")</f>
        <v>830000097-5</v>
      </c>
      <c r="G6" s="62" t="s">
        <v>892</v>
      </c>
      <c r="H6" s="62">
        <v>3203051699</v>
      </c>
      <c r="I6" s="63" t="s">
        <v>893</v>
      </c>
      <c r="J6" s="63" t="s">
        <v>411</v>
      </c>
      <c r="K6" s="15" t="s">
        <v>424</v>
      </c>
      <c r="L6" s="15" t="s">
        <v>425</v>
      </c>
      <c r="M6" s="70" t="s">
        <v>426</v>
      </c>
      <c r="N6" s="71">
        <v>0</v>
      </c>
      <c r="O6" s="71">
        <v>0</v>
      </c>
      <c r="P6" s="71">
        <v>0</v>
      </c>
      <c r="Q6" s="66">
        <f t="shared" ref="Q6" si="14">+O6+P6</f>
        <v>0</v>
      </c>
      <c r="R6" s="66">
        <f t="shared" ref="R6" si="15">+Q6+N6</f>
        <v>0</v>
      </c>
      <c r="S6" s="65">
        <v>143104457.38999999</v>
      </c>
      <c r="T6" s="66">
        <f t="shared" ref="T6" si="16">+R6+S6</f>
        <v>143104457.38999999</v>
      </c>
      <c r="U6" s="64"/>
      <c r="V6" s="72">
        <v>43330</v>
      </c>
      <c r="W6" s="72">
        <v>43330</v>
      </c>
      <c r="X6" s="65">
        <v>143104457.38999999</v>
      </c>
      <c r="Y6" s="15" t="s">
        <v>415</v>
      </c>
      <c r="Z6" s="60" t="s">
        <v>268</v>
      </c>
      <c r="AA6" s="76" t="s">
        <v>427</v>
      </c>
      <c r="AB6" s="60" t="s">
        <v>389</v>
      </c>
      <c r="AC6" s="77">
        <v>43330</v>
      </c>
      <c r="AD6" s="77">
        <v>43330</v>
      </c>
      <c r="AE6" s="77">
        <v>43373</v>
      </c>
      <c r="AF6" s="15" t="s">
        <v>390</v>
      </c>
      <c r="AG6" s="67" t="str">
        <f t="shared" ref="AG6" si="17">IFERROR(IF(AK6&lt;=AE6,"CUMPLIÓ","NO CUMPLIÓ")," ")</f>
        <v>CUMPLIÓ</v>
      </c>
      <c r="AH6" s="68">
        <f t="shared" ref="AH6" si="18">+X6-AS6</f>
        <v>0</v>
      </c>
      <c r="AI6" s="15" t="s">
        <v>944</v>
      </c>
      <c r="AJ6" s="15" t="s">
        <v>429</v>
      </c>
      <c r="AK6" s="78">
        <v>43370</v>
      </c>
      <c r="AL6" s="70" t="s">
        <v>426</v>
      </c>
      <c r="AM6" s="15" t="s">
        <v>430</v>
      </c>
      <c r="AN6" s="70" t="s">
        <v>431</v>
      </c>
      <c r="AO6" s="15" t="s">
        <v>432</v>
      </c>
      <c r="AP6" s="70" t="s">
        <v>433</v>
      </c>
      <c r="AQ6" s="80">
        <v>143104457.38999999</v>
      </c>
      <c r="AR6" s="70"/>
      <c r="AS6" s="66">
        <f t="shared" ref="AS6" si="19">+AQ6+AR6</f>
        <v>143104457.38999999</v>
      </c>
      <c r="AT6" s="71"/>
      <c r="AU6" s="71">
        <v>143104457.38999999</v>
      </c>
      <c r="AV6" s="77">
        <v>43374</v>
      </c>
      <c r="AW6" s="77">
        <v>43404</v>
      </c>
      <c r="AX6" s="60" t="s">
        <v>249</v>
      </c>
      <c r="AY6" s="82">
        <v>143104457.38999999</v>
      </c>
      <c r="AZ6" s="69">
        <f t="shared" ref="AZ6" si="20">+AS6-AY6</f>
        <v>0</v>
      </c>
      <c r="BA6" s="60" t="s">
        <v>173</v>
      </c>
      <c r="BB6" s="55" t="str">
        <f>IFERROR(VLOOKUP(BA6,CONVENCIONES!$A$67:$B$70,2,FALSE)," ")</f>
        <v xml:space="preserve"> </v>
      </c>
    </row>
    <row r="7" spans="1:55" s="58" customFormat="1" x14ac:dyDescent="0.25">
      <c r="A7" s="57">
        <f t="shared" si="1"/>
        <v>6</v>
      </c>
      <c r="B7" s="60" t="s">
        <v>24</v>
      </c>
      <c r="C7" s="61">
        <f>IFERROR(VLOOKUP(B7,[1]UNIDADES!$A:$F,2,FALSE)," ")</f>
        <v>4</v>
      </c>
      <c r="D7" s="61" t="str">
        <f>IFERROR(VLOOKUP(B7,[1]UNIDADES!$A:$F,4,FALSE)," ")</f>
        <v>REGIÓN 9</v>
      </c>
      <c r="E7" s="61" t="str">
        <f>IFERROR(VLOOKUP(B7,[1]UNIDADES!$A:$F,5,FALSE)," ")</f>
        <v>DIRECCIÓN INTELIGENCIA POLICIAL</v>
      </c>
      <c r="F7" s="61" t="str">
        <f>IFERROR(VLOOKUP(B7,[1]UNIDADES!$A:$F,6,FALSE)," ")</f>
        <v>830000097-5</v>
      </c>
      <c r="G7" s="62" t="s">
        <v>409</v>
      </c>
      <c r="H7" s="62">
        <v>3212133179</v>
      </c>
      <c r="I7" s="63" t="s">
        <v>410</v>
      </c>
      <c r="J7" s="63" t="s">
        <v>411</v>
      </c>
      <c r="K7" s="15" t="s">
        <v>434</v>
      </c>
      <c r="L7" s="15" t="s">
        <v>425</v>
      </c>
      <c r="M7" s="70" t="s">
        <v>435</v>
      </c>
      <c r="N7" s="71">
        <v>0</v>
      </c>
      <c r="O7" s="71">
        <v>2811216</v>
      </c>
      <c r="P7" s="71">
        <v>0</v>
      </c>
      <c r="Q7" s="66">
        <f t="shared" si="2"/>
        <v>2811216</v>
      </c>
      <c r="R7" s="66">
        <f t="shared" si="3"/>
        <v>2811216</v>
      </c>
      <c r="S7" s="65">
        <v>0</v>
      </c>
      <c r="T7" s="66">
        <f t="shared" si="4"/>
        <v>2811216</v>
      </c>
      <c r="U7" s="64"/>
      <c r="V7" s="72">
        <v>43101</v>
      </c>
      <c r="W7" s="72">
        <v>43101</v>
      </c>
      <c r="X7" s="71">
        <v>2811216</v>
      </c>
      <c r="Y7" s="15" t="s">
        <v>436</v>
      </c>
      <c r="Z7" s="60" t="s">
        <v>120</v>
      </c>
      <c r="AA7" s="76" t="s">
        <v>437</v>
      </c>
      <c r="AB7" s="60" t="s">
        <v>381</v>
      </c>
      <c r="AC7" s="77">
        <v>43101</v>
      </c>
      <c r="AD7" s="77">
        <v>43101</v>
      </c>
      <c r="AE7" s="77">
        <v>43101</v>
      </c>
      <c r="AF7" s="15" t="s">
        <v>122</v>
      </c>
      <c r="AG7" s="67" t="str">
        <f t="shared" si="11"/>
        <v>CUMPLIÓ</v>
      </c>
      <c r="AH7" s="68">
        <f t="shared" si="12"/>
        <v>0</v>
      </c>
      <c r="AI7" s="15" t="s">
        <v>438</v>
      </c>
      <c r="AJ7" s="15" t="s">
        <v>439</v>
      </c>
      <c r="AK7" s="78">
        <v>43101</v>
      </c>
      <c r="AL7" s="70" t="s">
        <v>435</v>
      </c>
      <c r="AM7" s="15" t="s">
        <v>400</v>
      </c>
      <c r="AN7" s="70" t="s">
        <v>401</v>
      </c>
      <c r="AO7" s="15" t="s">
        <v>380</v>
      </c>
      <c r="AP7" s="70" t="s">
        <v>440</v>
      </c>
      <c r="AQ7" s="80">
        <v>2811216</v>
      </c>
      <c r="AR7" s="70"/>
      <c r="AS7" s="66">
        <f t="shared" si="13"/>
        <v>2811216</v>
      </c>
      <c r="AT7" s="71">
        <v>2811216</v>
      </c>
      <c r="AU7" s="71"/>
      <c r="AV7" s="77">
        <v>43101</v>
      </c>
      <c r="AW7" s="77">
        <v>43287</v>
      </c>
      <c r="AX7" s="60" t="s">
        <v>249</v>
      </c>
      <c r="AY7" s="82">
        <v>2811216</v>
      </c>
      <c r="AZ7" s="69">
        <f t="shared" si="0"/>
        <v>0</v>
      </c>
      <c r="BA7" s="60" t="s">
        <v>173</v>
      </c>
      <c r="BB7" s="55" t="str">
        <f>IFERROR(VLOOKUP(BA7,CONVENCIONES!$A$67:$B$70,2,FALSE)," ")</f>
        <v xml:space="preserve"> </v>
      </c>
    </row>
    <row r="8" spans="1:55" s="58" customFormat="1" x14ac:dyDescent="0.25">
      <c r="A8" s="57">
        <f t="shared" si="1"/>
        <v>7</v>
      </c>
      <c r="B8" s="60" t="s">
        <v>24</v>
      </c>
      <c r="C8" s="61">
        <f>IFERROR(VLOOKUP(B8,[1]UNIDADES!$A:$F,2,FALSE)," ")</f>
        <v>4</v>
      </c>
      <c r="D8" s="61" t="str">
        <f>IFERROR(VLOOKUP(B8,[1]UNIDADES!$A:$F,4,FALSE)," ")</f>
        <v>REGIÓN 9</v>
      </c>
      <c r="E8" s="61" t="str">
        <f>IFERROR(VLOOKUP(B8,[1]UNIDADES!$A:$F,5,FALSE)," ")</f>
        <v>DIRECCIÓN INTELIGENCIA POLICIAL</v>
      </c>
      <c r="F8" s="61" t="str">
        <f>IFERROR(VLOOKUP(B8,[1]UNIDADES!$A:$F,6,FALSE)," ")</f>
        <v>830000097-5</v>
      </c>
      <c r="G8" s="62" t="s">
        <v>409</v>
      </c>
      <c r="H8" s="62">
        <v>3212133179</v>
      </c>
      <c r="I8" s="63" t="s">
        <v>410</v>
      </c>
      <c r="J8" s="63" t="s">
        <v>411</v>
      </c>
      <c r="K8" s="15" t="s">
        <v>424</v>
      </c>
      <c r="L8" s="15" t="s">
        <v>425</v>
      </c>
      <c r="M8" s="70" t="s">
        <v>441</v>
      </c>
      <c r="N8" s="71">
        <v>0</v>
      </c>
      <c r="O8" s="71">
        <v>0</v>
      </c>
      <c r="P8" s="71">
        <v>0</v>
      </c>
      <c r="Q8" s="66">
        <f t="shared" si="2"/>
        <v>0</v>
      </c>
      <c r="R8" s="66">
        <f t="shared" si="3"/>
        <v>0</v>
      </c>
      <c r="S8" s="65">
        <v>440850000</v>
      </c>
      <c r="T8" s="66">
        <f t="shared" si="4"/>
        <v>440850000</v>
      </c>
      <c r="U8" s="64"/>
      <c r="V8" s="72">
        <v>43101</v>
      </c>
      <c r="W8" s="72">
        <v>43101</v>
      </c>
      <c r="X8" s="71">
        <v>440850000</v>
      </c>
      <c r="Y8" s="15" t="s">
        <v>415</v>
      </c>
      <c r="Z8" s="60" t="s">
        <v>120</v>
      </c>
      <c r="AA8" s="76" t="s">
        <v>442</v>
      </c>
      <c r="AB8" s="60" t="s">
        <v>381</v>
      </c>
      <c r="AC8" s="77">
        <v>43101</v>
      </c>
      <c r="AD8" s="77">
        <v>43101</v>
      </c>
      <c r="AE8" s="77">
        <v>43101</v>
      </c>
      <c r="AF8" s="15" t="s">
        <v>122</v>
      </c>
      <c r="AG8" s="67" t="str">
        <f t="shared" si="11"/>
        <v>CUMPLIÓ</v>
      </c>
      <c r="AH8" s="68">
        <f t="shared" si="12"/>
        <v>0</v>
      </c>
      <c r="AI8" s="15" t="s">
        <v>443</v>
      </c>
      <c r="AJ8" s="15" t="s">
        <v>444</v>
      </c>
      <c r="AK8" s="78">
        <v>43101</v>
      </c>
      <c r="AL8" s="70" t="s">
        <v>441</v>
      </c>
      <c r="AM8" s="15" t="s">
        <v>445</v>
      </c>
      <c r="AN8" s="70" t="s">
        <v>446</v>
      </c>
      <c r="AO8" s="15" t="s">
        <v>380</v>
      </c>
      <c r="AP8" s="70" t="s">
        <v>447</v>
      </c>
      <c r="AQ8" s="80">
        <v>440850000</v>
      </c>
      <c r="AR8" s="70"/>
      <c r="AS8" s="66">
        <f t="shared" si="13"/>
        <v>440850000</v>
      </c>
      <c r="AT8" s="71"/>
      <c r="AU8" s="71">
        <v>440850000</v>
      </c>
      <c r="AV8" s="77">
        <v>43101</v>
      </c>
      <c r="AW8" s="77">
        <v>43371</v>
      </c>
      <c r="AX8" s="60" t="s">
        <v>249</v>
      </c>
      <c r="AY8" s="82">
        <v>440850000</v>
      </c>
      <c r="AZ8" s="69">
        <f t="shared" si="0"/>
        <v>0</v>
      </c>
      <c r="BA8" s="60" t="s">
        <v>173</v>
      </c>
      <c r="BB8" s="55"/>
    </row>
    <row r="9" spans="1:55" s="58" customFormat="1" x14ac:dyDescent="0.25">
      <c r="A9" s="57">
        <f t="shared" si="1"/>
        <v>8</v>
      </c>
      <c r="B9" s="60" t="s">
        <v>24</v>
      </c>
      <c r="C9" s="61">
        <f>IFERROR(VLOOKUP(B9,[1]UNIDADES!$A:$F,2,FALSE)," ")</f>
        <v>4</v>
      </c>
      <c r="D9" s="61" t="str">
        <f>IFERROR(VLOOKUP(B9,[1]UNIDADES!$A:$F,4,FALSE)," ")</f>
        <v>REGIÓN 9</v>
      </c>
      <c r="E9" s="61" t="str">
        <f>IFERROR(VLOOKUP(B9,[1]UNIDADES!$A:$F,5,FALSE)," ")</f>
        <v>DIRECCIÓN INTELIGENCIA POLICIAL</v>
      </c>
      <c r="F9" s="61" t="str">
        <f>IFERROR(VLOOKUP(B9,[1]UNIDADES!$A:$F,6,FALSE)," ")</f>
        <v>830000097-5</v>
      </c>
      <c r="G9" s="62" t="s">
        <v>409</v>
      </c>
      <c r="H9" s="62">
        <v>3212133179</v>
      </c>
      <c r="I9" s="63" t="s">
        <v>410</v>
      </c>
      <c r="J9" s="63" t="s">
        <v>411</v>
      </c>
      <c r="K9" s="15" t="s">
        <v>448</v>
      </c>
      <c r="L9" s="15" t="s">
        <v>413</v>
      </c>
      <c r="M9" s="70" t="s">
        <v>449</v>
      </c>
      <c r="N9" s="71">
        <v>0</v>
      </c>
      <c r="O9" s="71">
        <v>168747300</v>
      </c>
      <c r="P9" s="71">
        <v>0</v>
      </c>
      <c r="Q9" s="66">
        <f t="shared" si="2"/>
        <v>168747300</v>
      </c>
      <c r="R9" s="66">
        <f t="shared" si="3"/>
        <v>168747300</v>
      </c>
      <c r="S9" s="65">
        <v>0</v>
      </c>
      <c r="T9" s="66">
        <f t="shared" si="4"/>
        <v>168747300</v>
      </c>
      <c r="U9" s="64"/>
      <c r="V9" s="72">
        <v>43101</v>
      </c>
      <c r="W9" s="72">
        <v>43101</v>
      </c>
      <c r="X9" s="71">
        <v>168747300</v>
      </c>
      <c r="Y9" s="15" t="s">
        <v>399</v>
      </c>
      <c r="Z9" s="60" t="s">
        <v>120</v>
      </c>
      <c r="AA9" s="76" t="s">
        <v>450</v>
      </c>
      <c r="AB9" s="60" t="s">
        <v>381</v>
      </c>
      <c r="AC9" s="77">
        <v>43101</v>
      </c>
      <c r="AD9" s="77">
        <v>43101</v>
      </c>
      <c r="AE9" s="77">
        <v>43101</v>
      </c>
      <c r="AF9" s="15" t="s">
        <v>122</v>
      </c>
      <c r="AG9" s="67" t="str">
        <f t="shared" si="11"/>
        <v>CUMPLIÓ</v>
      </c>
      <c r="AH9" s="68">
        <f t="shared" si="12"/>
        <v>0</v>
      </c>
      <c r="AI9" s="15" t="s">
        <v>451</v>
      </c>
      <c r="AJ9" s="15" t="s">
        <v>452</v>
      </c>
      <c r="AK9" s="78">
        <v>43101</v>
      </c>
      <c r="AL9" s="70" t="s">
        <v>449</v>
      </c>
      <c r="AM9" s="15" t="s">
        <v>453</v>
      </c>
      <c r="AN9" s="70" t="s">
        <v>454</v>
      </c>
      <c r="AO9" s="15" t="s">
        <v>380</v>
      </c>
      <c r="AP9" s="70" t="s">
        <v>455</v>
      </c>
      <c r="AQ9" s="80">
        <v>168747300</v>
      </c>
      <c r="AR9" s="70"/>
      <c r="AS9" s="66">
        <f t="shared" si="13"/>
        <v>168747300</v>
      </c>
      <c r="AT9" s="71">
        <v>168747300</v>
      </c>
      <c r="AU9" s="71"/>
      <c r="AV9" s="77">
        <v>43101</v>
      </c>
      <c r="AW9" s="77">
        <v>43312</v>
      </c>
      <c r="AX9" s="60" t="s">
        <v>249</v>
      </c>
      <c r="AY9" s="82">
        <v>168747300</v>
      </c>
      <c r="AZ9" s="69">
        <f t="shared" si="0"/>
        <v>0</v>
      </c>
      <c r="BA9" s="60" t="s">
        <v>173</v>
      </c>
      <c r="BB9" s="55" t="str">
        <f>IFERROR(VLOOKUP(BA9,CONVENCIONES!$A$67:$B$70,2,FALSE)," ")</f>
        <v xml:space="preserve"> </v>
      </c>
    </row>
    <row r="10" spans="1:55" s="58" customFormat="1" x14ac:dyDescent="0.25">
      <c r="A10" s="57">
        <f t="shared" si="1"/>
        <v>9</v>
      </c>
      <c r="B10" s="60" t="s">
        <v>24</v>
      </c>
      <c r="C10" s="61">
        <f>IFERROR(VLOOKUP(B10,[1]UNIDADES!$A:$F,2,FALSE)," ")</f>
        <v>4</v>
      </c>
      <c r="D10" s="61" t="str">
        <f>IFERROR(VLOOKUP(B10,[1]UNIDADES!$A:$F,4,FALSE)," ")</f>
        <v>REGIÓN 9</v>
      </c>
      <c r="E10" s="61" t="str">
        <f>IFERROR(VLOOKUP(B10,[1]UNIDADES!$A:$F,5,FALSE)," ")</f>
        <v>DIRECCIÓN INTELIGENCIA POLICIAL</v>
      </c>
      <c r="F10" s="61" t="str">
        <f>IFERROR(VLOOKUP(B10,[1]UNIDADES!$A:$F,6,FALSE)," ")</f>
        <v>830000097-5</v>
      </c>
      <c r="G10" s="62" t="s">
        <v>409</v>
      </c>
      <c r="H10" s="62">
        <v>3212133179</v>
      </c>
      <c r="I10" s="63" t="s">
        <v>410</v>
      </c>
      <c r="J10" s="63" t="s">
        <v>411</v>
      </c>
      <c r="K10" s="15" t="s">
        <v>448</v>
      </c>
      <c r="L10" s="15" t="s">
        <v>413</v>
      </c>
      <c r="M10" s="70" t="s">
        <v>449</v>
      </c>
      <c r="N10" s="71">
        <v>0</v>
      </c>
      <c r="O10" s="71">
        <v>49999200</v>
      </c>
      <c r="P10" s="71">
        <v>0</v>
      </c>
      <c r="Q10" s="66">
        <f t="shared" ref="Q10:Q82" si="21">+O10+P10</f>
        <v>49999200</v>
      </c>
      <c r="R10" s="66">
        <f t="shared" ref="R10:R82" si="22">+Q10+N10</f>
        <v>49999200</v>
      </c>
      <c r="S10" s="65">
        <v>0</v>
      </c>
      <c r="T10" s="66">
        <f t="shared" si="4"/>
        <v>49999200</v>
      </c>
      <c r="U10" s="64"/>
      <c r="V10" s="72">
        <v>43227</v>
      </c>
      <c r="W10" s="72">
        <v>43228</v>
      </c>
      <c r="X10" s="71">
        <v>49999200</v>
      </c>
      <c r="Y10" s="15" t="s">
        <v>399</v>
      </c>
      <c r="Z10" s="60" t="s">
        <v>268</v>
      </c>
      <c r="AA10" s="76" t="s">
        <v>450</v>
      </c>
      <c r="AB10" s="60" t="s">
        <v>385</v>
      </c>
      <c r="AC10" s="77">
        <v>43215</v>
      </c>
      <c r="AD10" s="77">
        <v>43220</v>
      </c>
      <c r="AE10" s="77">
        <v>43231</v>
      </c>
      <c r="AF10" s="15" t="s">
        <v>386</v>
      </c>
      <c r="AG10" s="67" t="str">
        <f t="shared" si="11"/>
        <v>CUMPLIÓ</v>
      </c>
      <c r="AH10" s="68">
        <f t="shared" si="12"/>
        <v>0</v>
      </c>
      <c r="AI10" s="15" t="s">
        <v>775</v>
      </c>
      <c r="AJ10" s="15" t="s">
        <v>452</v>
      </c>
      <c r="AK10" s="78">
        <v>43231</v>
      </c>
      <c r="AL10" s="70" t="s">
        <v>449</v>
      </c>
      <c r="AM10" s="15" t="s">
        <v>453</v>
      </c>
      <c r="AN10" s="70" t="s">
        <v>454</v>
      </c>
      <c r="AO10" s="15" t="s">
        <v>380</v>
      </c>
      <c r="AP10" s="70" t="s">
        <v>455</v>
      </c>
      <c r="AQ10" s="80">
        <v>49999200</v>
      </c>
      <c r="AR10" s="70"/>
      <c r="AS10" s="66">
        <f t="shared" si="13"/>
        <v>49999200</v>
      </c>
      <c r="AT10" s="71">
        <v>49999200</v>
      </c>
      <c r="AU10" s="71"/>
      <c r="AV10" s="77">
        <v>43244</v>
      </c>
      <c r="AW10" s="77">
        <v>43373</v>
      </c>
      <c r="AX10" s="60" t="s">
        <v>249</v>
      </c>
      <c r="AY10" s="82">
        <v>49999200</v>
      </c>
      <c r="AZ10" s="69">
        <f t="shared" si="0"/>
        <v>0</v>
      </c>
      <c r="BA10" s="60" t="s">
        <v>173</v>
      </c>
      <c r="BB10" s="55" t="str">
        <f>IFERROR(VLOOKUP(BA10,CONVENCIONES!$A$67:$B$70,2,FALSE)," ")</f>
        <v xml:space="preserve"> </v>
      </c>
    </row>
    <row r="11" spans="1:55" s="58" customFormat="1" x14ac:dyDescent="0.25">
      <c r="A11" s="57">
        <f t="shared" si="1"/>
        <v>10</v>
      </c>
      <c r="B11" s="60" t="s">
        <v>24</v>
      </c>
      <c r="C11" s="61">
        <f>IFERROR(VLOOKUP(B11,[1]UNIDADES!$A:$F,2,FALSE)," ")</f>
        <v>4</v>
      </c>
      <c r="D11" s="61" t="str">
        <f>IFERROR(VLOOKUP(B11,[1]UNIDADES!$A:$F,4,FALSE)," ")</f>
        <v>REGIÓN 9</v>
      </c>
      <c r="E11" s="61" t="str">
        <f>IFERROR(VLOOKUP(B11,[1]UNIDADES!$A:$F,5,FALSE)," ")</f>
        <v>DIRECCIÓN INTELIGENCIA POLICIAL</v>
      </c>
      <c r="F11" s="61" t="str">
        <f>IFERROR(VLOOKUP(B11,[1]UNIDADES!$A:$F,6,FALSE)," ")</f>
        <v>830000097-5</v>
      </c>
      <c r="G11" s="62" t="s">
        <v>409</v>
      </c>
      <c r="H11" s="62">
        <v>3212133179</v>
      </c>
      <c r="I11" s="63" t="s">
        <v>410</v>
      </c>
      <c r="J11" s="63" t="s">
        <v>411</v>
      </c>
      <c r="K11" s="15" t="s">
        <v>448</v>
      </c>
      <c r="L11" s="15" t="s">
        <v>413</v>
      </c>
      <c r="M11" s="70" t="s">
        <v>456</v>
      </c>
      <c r="N11" s="71">
        <v>0</v>
      </c>
      <c r="O11" s="71">
        <v>164848905.63</v>
      </c>
      <c r="P11" s="71">
        <v>0</v>
      </c>
      <c r="Q11" s="66">
        <f t="shared" si="21"/>
        <v>164848905.63</v>
      </c>
      <c r="R11" s="66">
        <f t="shared" si="22"/>
        <v>164848905.63</v>
      </c>
      <c r="S11" s="65">
        <v>0</v>
      </c>
      <c r="T11" s="66">
        <f t="shared" si="4"/>
        <v>164848905.63</v>
      </c>
      <c r="U11" s="64"/>
      <c r="V11" s="72">
        <v>43101</v>
      </c>
      <c r="W11" s="72">
        <v>43101</v>
      </c>
      <c r="X11" s="71">
        <v>164848905.63</v>
      </c>
      <c r="Y11" s="15" t="s">
        <v>436</v>
      </c>
      <c r="Z11" s="60" t="s">
        <v>120</v>
      </c>
      <c r="AA11" s="76" t="s">
        <v>457</v>
      </c>
      <c r="AB11" s="60" t="s">
        <v>381</v>
      </c>
      <c r="AC11" s="77">
        <v>43101</v>
      </c>
      <c r="AD11" s="77">
        <v>43101</v>
      </c>
      <c r="AE11" s="77">
        <v>43101</v>
      </c>
      <c r="AF11" s="15" t="s">
        <v>122</v>
      </c>
      <c r="AG11" s="67" t="str">
        <f t="shared" si="11"/>
        <v>CUMPLIÓ</v>
      </c>
      <c r="AH11" s="68">
        <f t="shared" si="12"/>
        <v>0</v>
      </c>
      <c r="AI11" s="15">
        <v>21057</v>
      </c>
      <c r="AJ11" s="15">
        <v>42328</v>
      </c>
      <c r="AK11" s="78">
        <v>43101</v>
      </c>
      <c r="AL11" s="70" t="s">
        <v>456</v>
      </c>
      <c r="AM11" s="15" t="s">
        <v>458</v>
      </c>
      <c r="AN11" s="70" t="s">
        <v>459</v>
      </c>
      <c r="AO11" s="15" t="s">
        <v>380</v>
      </c>
      <c r="AP11" s="70" t="s">
        <v>460</v>
      </c>
      <c r="AQ11" s="80">
        <v>164848905.63</v>
      </c>
      <c r="AR11" s="83"/>
      <c r="AS11" s="66">
        <f t="shared" si="13"/>
        <v>164848905.63</v>
      </c>
      <c r="AT11" s="71">
        <v>164848905.63</v>
      </c>
      <c r="AU11" s="71"/>
      <c r="AV11" s="77">
        <v>43101</v>
      </c>
      <c r="AW11" s="77">
        <v>43312</v>
      </c>
      <c r="AX11" s="60" t="s">
        <v>249</v>
      </c>
      <c r="AY11" s="82">
        <v>164848905.63</v>
      </c>
      <c r="AZ11" s="69">
        <f t="shared" si="0"/>
        <v>0</v>
      </c>
      <c r="BA11" s="60" t="s">
        <v>174</v>
      </c>
      <c r="BB11" s="55" t="str">
        <f>IFERROR(VLOOKUP(BA11,CONVENCIONES!$A$67:$B$70,2,FALSE)," ")</f>
        <v xml:space="preserve"> </v>
      </c>
    </row>
    <row r="12" spans="1:55" s="58" customFormat="1" x14ac:dyDescent="0.25">
      <c r="A12" s="57">
        <f t="shared" si="1"/>
        <v>11</v>
      </c>
      <c r="B12" s="60" t="s">
        <v>24</v>
      </c>
      <c r="C12" s="61">
        <v>4</v>
      </c>
      <c r="D12" s="61" t="s">
        <v>183</v>
      </c>
      <c r="E12" s="61" t="s">
        <v>76</v>
      </c>
      <c r="F12" s="61" t="s">
        <v>342</v>
      </c>
      <c r="G12" s="62" t="s">
        <v>409</v>
      </c>
      <c r="H12" s="62">
        <v>3212133179</v>
      </c>
      <c r="I12" s="63" t="s">
        <v>410</v>
      </c>
      <c r="J12" s="63" t="s">
        <v>411</v>
      </c>
      <c r="K12" s="15" t="s">
        <v>448</v>
      </c>
      <c r="L12" s="15" t="s">
        <v>413</v>
      </c>
      <c r="M12" s="70" t="s">
        <v>456</v>
      </c>
      <c r="N12" s="71">
        <v>0</v>
      </c>
      <c r="O12" s="71">
        <v>47278277.210000001</v>
      </c>
      <c r="P12" s="71">
        <v>0</v>
      </c>
      <c r="Q12" s="66">
        <f t="shared" si="21"/>
        <v>47278277.210000001</v>
      </c>
      <c r="R12" s="66">
        <f t="shared" si="22"/>
        <v>47278277.210000001</v>
      </c>
      <c r="S12" s="65">
        <v>0</v>
      </c>
      <c r="T12" s="66">
        <f t="shared" si="4"/>
        <v>47278277.210000001</v>
      </c>
      <c r="U12" s="64"/>
      <c r="V12" s="72">
        <v>43296</v>
      </c>
      <c r="W12" s="72">
        <v>43299</v>
      </c>
      <c r="X12" s="71">
        <v>47278277.210000001</v>
      </c>
      <c r="Y12" s="15" t="s">
        <v>436</v>
      </c>
      <c r="Z12" s="60" t="s">
        <v>268</v>
      </c>
      <c r="AA12" s="76" t="s">
        <v>457</v>
      </c>
      <c r="AB12" s="60" t="s">
        <v>388</v>
      </c>
      <c r="AC12" s="77">
        <v>43296</v>
      </c>
      <c r="AD12" s="77">
        <v>43299</v>
      </c>
      <c r="AE12" s="77">
        <v>43311</v>
      </c>
      <c r="AF12" s="15" t="s">
        <v>388</v>
      </c>
      <c r="AG12" s="67" t="str">
        <f t="shared" si="11"/>
        <v>CUMPLIÓ</v>
      </c>
      <c r="AH12" s="68">
        <v>0</v>
      </c>
      <c r="AI12" s="15">
        <v>21057</v>
      </c>
      <c r="AJ12" s="15">
        <v>42328</v>
      </c>
      <c r="AK12" s="78">
        <v>43101</v>
      </c>
      <c r="AL12" s="70" t="s">
        <v>456</v>
      </c>
      <c r="AM12" s="15" t="s">
        <v>458</v>
      </c>
      <c r="AN12" s="70" t="s">
        <v>459</v>
      </c>
      <c r="AO12" s="15" t="s">
        <v>380</v>
      </c>
      <c r="AP12" s="70" t="s">
        <v>460</v>
      </c>
      <c r="AQ12" s="80">
        <v>47278277.210000001</v>
      </c>
      <c r="AR12" s="70"/>
      <c r="AS12" s="66">
        <f t="shared" si="13"/>
        <v>47278277.210000001</v>
      </c>
      <c r="AT12" s="71">
        <v>47278277.210000001</v>
      </c>
      <c r="AU12" s="71">
        <v>0</v>
      </c>
      <c r="AV12" s="77">
        <v>43313</v>
      </c>
      <c r="AW12" s="77">
        <v>43373</v>
      </c>
      <c r="AX12" s="60" t="s">
        <v>249</v>
      </c>
      <c r="AY12" s="82">
        <v>47278277.210000001</v>
      </c>
      <c r="AZ12" s="69">
        <f t="shared" si="0"/>
        <v>0</v>
      </c>
      <c r="BA12" s="60" t="s">
        <v>174</v>
      </c>
      <c r="BB12" s="55"/>
    </row>
    <row r="13" spans="1:55" s="58" customFormat="1" x14ac:dyDescent="0.25">
      <c r="A13" s="57">
        <f t="shared" si="1"/>
        <v>12</v>
      </c>
      <c r="B13" s="60" t="s">
        <v>24</v>
      </c>
      <c r="C13" s="61">
        <v>4</v>
      </c>
      <c r="D13" s="61" t="s">
        <v>183</v>
      </c>
      <c r="E13" s="61" t="s">
        <v>76</v>
      </c>
      <c r="F13" s="61" t="s">
        <v>342</v>
      </c>
      <c r="G13" s="62" t="s">
        <v>892</v>
      </c>
      <c r="H13" s="62">
        <v>3203051699</v>
      </c>
      <c r="I13" s="63" t="s">
        <v>893</v>
      </c>
      <c r="J13" s="63" t="s">
        <v>411</v>
      </c>
      <c r="K13" s="15" t="s">
        <v>448</v>
      </c>
      <c r="L13" s="15" t="s">
        <v>413</v>
      </c>
      <c r="M13" s="70" t="s">
        <v>456</v>
      </c>
      <c r="N13" s="71">
        <v>0</v>
      </c>
      <c r="O13" s="71">
        <v>6008655.9500000002</v>
      </c>
      <c r="P13" s="71">
        <v>0</v>
      </c>
      <c r="Q13" s="66">
        <f t="shared" ref="Q13" si="23">+O13+P13</f>
        <v>6008655.9500000002</v>
      </c>
      <c r="R13" s="66">
        <f t="shared" ref="R13" si="24">+Q13+N13</f>
        <v>6008655.9500000002</v>
      </c>
      <c r="S13" s="65">
        <v>0</v>
      </c>
      <c r="T13" s="66">
        <f t="shared" ref="T13" si="25">+R13+S13</f>
        <v>6008655.9500000002</v>
      </c>
      <c r="U13" s="64"/>
      <c r="V13" s="72">
        <v>43356</v>
      </c>
      <c r="W13" s="72">
        <v>43356</v>
      </c>
      <c r="X13" s="71">
        <v>6008655.9500000002</v>
      </c>
      <c r="Y13" s="15" t="s">
        <v>436</v>
      </c>
      <c r="Z13" s="60" t="s">
        <v>268</v>
      </c>
      <c r="AA13" s="76" t="s">
        <v>457</v>
      </c>
      <c r="AB13" s="60" t="s">
        <v>390</v>
      </c>
      <c r="AC13" s="77">
        <v>43356</v>
      </c>
      <c r="AD13" s="77">
        <v>43356</v>
      </c>
      <c r="AE13" s="77">
        <v>43373</v>
      </c>
      <c r="AF13" s="15" t="s">
        <v>390</v>
      </c>
      <c r="AG13" s="67" t="str">
        <f t="shared" ref="AG13" si="26">IFERROR(IF(AK13&lt;=AE13,"CUMPLIÓ","NO CUMPLIÓ")," ")</f>
        <v>CUMPLIÓ</v>
      </c>
      <c r="AH13" s="68">
        <v>0</v>
      </c>
      <c r="AI13" s="15">
        <v>21057</v>
      </c>
      <c r="AJ13" s="15">
        <v>42328</v>
      </c>
      <c r="AK13" s="78">
        <v>43370</v>
      </c>
      <c r="AL13" s="70" t="s">
        <v>456</v>
      </c>
      <c r="AM13" s="15" t="s">
        <v>458</v>
      </c>
      <c r="AN13" s="70" t="s">
        <v>459</v>
      </c>
      <c r="AO13" s="15" t="s">
        <v>380</v>
      </c>
      <c r="AP13" s="70" t="s">
        <v>460</v>
      </c>
      <c r="AQ13" s="80">
        <v>6008655.9500000002</v>
      </c>
      <c r="AR13" s="70"/>
      <c r="AS13" s="66">
        <f t="shared" ref="AS13" si="27">+AQ13+AR13</f>
        <v>6008655.9500000002</v>
      </c>
      <c r="AT13" s="71">
        <v>6008655.9500000002</v>
      </c>
      <c r="AU13" s="71">
        <v>0</v>
      </c>
      <c r="AV13" s="77">
        <v>43374</v>
      </c>
      <c r="AW13" s="77">
        <v>43404</v>
      </c>
      <c r="AX13" s="60" t="s">
        <v>249</v>
      </c>
      <c r="AY13" s="82">
        <v>6008655.9500000002</v>
      </c>
      <c r="AZ13" s="69">
        <f t="shared" ref="AZ13" si="28">+AS13-AY13</f>
        <v>0</v>
      </c>
      <c r="BA13" s="60" t="s">
        <v>174</v>
      </c>
      <c r="BB13" s="55"/>
    </row>
    <row r="14" spans="1:55" s="58" customFormat="1" x14ac:dyDescent="0.25">
      <c r="A14" s="57">
        <f t="shared" si="1"/>
        <v>13</v>
      </c>
      <c r="B14" s="60" t="s">
        <v>24</v>
      </c>
      <c r="C14" s="61">
        <f>IFERROR(VLOOKUP(B14,[1]UNIDADES!$A:$F,2,FALSE)," ")</f>
        <v>4</v>
      </c>
      <c r="D14" s="61" t="str">
        <f>IFERROR(VLOOKUP(B14,[1]UNIDADES!$A:$F,4,FALSE)," ")</f>
        <v>REGIÓN 9</v>
      </c>
      <c r="E14" s="61" t="str">
        <f>IFERROR(VLOOKUP(B14,[1]UNIDADES!$A:$F,5,FALSE)," ")</f>
        <v>DIRECCIÓN INTELIGENCIA POLICIAL</v>
      </c>
      <c r="F14" s="61" t="str">
        <f>IFERROR(VLOOKUP(B14,[1]UNIDADES!$A:$F,6,FALSE)," ")</f>
        <v>830000097-5</v>
      </c>
      <c r="G14" s="62" t="s">
        <v>409</v>
      </c>
      <c r="H14" s="62">
        <v>3212133179</v>
      </c>
      <c r="I14" s="63" t="s">
        <v>410</v>
      </c>
      <c r="J14" s="63" t="s">
        <v>411</v>
      </c>
      <c r="K14" s="15" t="s">
        <v>412</v>
      </c>
      <c r="L14" s="15" t="s">
        <v>413</v>
      </c>
      <c r="M14" s="70" t="s">
        <v>461</v>
      </c>
      <c r="N14" s="71">
        <v>0</v>
      </c>
      <c r="O14" s="71">
        <v>551868222</v>
      </c>
      <c r="P14" s="71">
        <v>0</v>
      </c>
      <c r="Q14" s="66">
        <f t="shared" si="21"/>
        <v>551868222</v>
      </c>
      <c r="R14" s="66">
        <f t="shared" si="22"/>
        <v>551868222</v>
      </c>
      <c r="S14" s="65">
        <v>0</v>
      </c>
      <c r="T14" s="66">
        <f t="shared" si="4"/>
        <v>551868222</v>
      </c>
      <c r="U14" s="64"/>
      <c r="V14" s="72">
        <v>43101</v>
      </c>
      <c r="W14" s="72">
        <v>43101</v>
      </c>
      <c r="X14" s="71">
        <v>551868222</v>
      </c>
      <c r="Y14" s="15" t="s">
        <v>415</v>
      </c>
      <c r="Z14" s="60" t="s">
        <v>120</v>
      </c>
      <c r="AA14" s="76" t="s">
        <v>462</v>
      </c>
      <c r="AB14" s="60" t="s">
        <v>381</v>
      </c>
      <c r="AC14" s="77">
        <v>43101</v>
      </c>
      <c r="AD14" s="77">
        <v>43101</v>
      </c>
      <c r="AE14" s="77">
        <v>43101</v>
      </c>
      <c r="AF14" s="15" t="s">
        <v>122</v>
      </c>
      <c r="AG14" s="67" t="str">
        <f t="shared" si="11"/>
        <v>CUMPLIÓ</v>
      </c>
      <c r="AH14" s="68">
        <f t="shared" si="12"/>
        <v>0</v>
      </c>
      <c r="AI14" s="15" t="s">
        <v>463</v>
      </c>
      <c r="AJ14" s="15" t="s">
        <v>464</v>
      </c>
      <c r="AK14" s="78">
        <v>43101</v>
      </c>
      <c r="AL14" s="70" t="s">
        <v>461</v>
      </c>
      <c r="AM14" s="15" t="s">
        <v>465</v>
      </c>
      <c r="AN14" s="70" t="s">
        <v>466</v>
      </c>
      <c r="AO14" s="15" t="s">
        <v>380</v>
      </c>
      <c r="AP14" s="70" t="s">
        <v>467</v>
      </c>
      <c r="AQ14" s="80">
        <v>551868222</v>
      </c>
      <c r="AR14" s="70"/>
      <c r="AS14" s="66">
        <f t="shared" si="13"/>
        <v>551868222</v>
      </c>
      <c r="AT14" s="71">
        <v>551868222</v>
      </c>
      <c r="AU14" s="71"/>
      <c r="AV14" s="77">
        <v>43101</v>
      </c>
      <c r="AW14" s="77">
        <v>43312</v>
      </c>
      <c r="AX14" s="60" t="s">
        <v>249</v>
      </c>
      <c r="AY14" s="82">
        <v>551868222</v>
      </c>
      <c r="AZ14" s="69">
        <f t="shared" si="0"/>
        <v>0</v>
      </c>
      <c r="BA14" s="60" t="s">
        <v>174</v>
      </c>
      <c r="BB14" s="55" t="str">
        <f>IFERROR(VLOOKUP(BA14,CONVENCIONES!$A$67:$B$70,2,FALSE)," ")</f>
        <v xml:space="preserve"> </v>
      </c>
    </row>
    <row r="15" spans="1:55" s="58" customFormat="1" x14ac:dyDescent="0.25">
      <c r="A15" s="57">
        <f t="shared" si="1"/>
        <v>14</v>
      </c>
      <c r="B15" s="60" t="s">
        <v>24</v>
      </c>
      <c r="C15" s="61">
        <f>IFERROR(VLOOKUP(B15,[1]UNIDADES!$A:$F,2,FALSE)," ")</f>
        <v>4</v>
      </c>
      <c r="D15" s="61" t="str">
        <f>IFERROR(VLOOKUP(B15,[1]UNIDADES!$A:$F,4,FALSE)," ")</f>
        <v>REGIÓN 9</v>
      </c>
      <c r="E15" s="61" t="str">
        <f>IFERROR(VLOOKUP(B15,[1]UNIDADES!$A:$F,5,FALSE)," ")</f>
        <v>DIRECCIÓN INTELIGENCIA POLICIAL</v>
      </c>
      <c r="F15" s="61" t="str">
        <f>IFERROR(VLOOKUP(B15,[1]UNIDADES!$A:$F,6,FALSE)," ")</f>
        <v>830000097-5</v>
      </c>
      <c r="G15" s="62" t="s">
        <v>409</v>
      </c>
      <c r="H15" s="62">
        <v>3212133179</v>
      </c>
      <c r="I15" s="63" t="s">
        <v>410</v>
      </c>
      <c r="J15" s="63" t="s">
        <v>411</v>
      </c>
      <c r="K15" s="15" t="s">
        <v>405</v>
      </c>
      <c r="L15" s="15" t="s">
        <v>405</v>
      </c>
      <c r="M15" s="70" t="s">
        <v>461</v>
      </c>
      <c r="N15" s="71">
        <v>0</v>
      </c>
      <c r="O15" s="71">
        <v>72000000</v>
      </c>
      <c r="P15" s="71">
        <v>0</v>
      </c>
      <c r="Q15" s="66">
        <f t="shared" si="21"/>
        <v>72000000</v>
      </c>
      <c r="R15" s="66">
        <f t="shared" si="22"/>
        <v>72000000</v>
      </c>
      <c r="S15" s="65">
        <v>0</v>
      </c>
      <c r="T15" s="66">
        <f t="shared" si="4"/>
        <v>72000000</v>
      </c>
      <c r="U15" s="64"/>
      <c r="V15" s="72">
        <v>43266</v>
      </c>
      <c r="W15" s="72">
        <v>43266</v>
      </c>
      <c r="X15" s="71">
        <v>72000000</v>
      </c>
      <c r="Y15" s="15" t="s">
        <v>415</v>
      </c>
      <c r="Z15" s="60" t="s">
        <v>268</v>
      </c>
      <c r="AA15" s="76" t="s">
        <v>462</v>
      </c>
      <c r="AB15" s="60" t="s">
        <v>387</v>
      </c>
      <c r="AC15" s="77">
        <v>43245</v>
      </c>
      <c r="AD15" s="77">
        <v>43245</v>
      </c>
      <c r="AE15" s="77">
        <v>43266</v>
      </c>
      <c r="AF15" s="15" t="s">
        <v>387</v>
      </c>
      <c r="AG15" s="67" t="str">
        <f t="shared" si="11"/>
        <v>CUMPLIÓ</v>
      </c>
      <c r="AH15" s="68">
        <f t="shared" si="12"/>
        <v>0</v>
      </c>
      <c r="AI15" s="15" t="s">
        <v>821</v>
      </c>
      <c r="AJ15" s="15" t="s">
        <v>464</v>
      </c>
      <c r="AK15" s="78">
        <v>43266</v>
      </c>
      <c r="AL15" s="70" t="s">
        <v>822</v>
      </c>
      <c r="AM15" s="15" t="s">
        <v>823</v>
      </c>
      <c r="AN15" s="70" t="s">
        <v>466</v>
      </c>
      <c r="AO15" s="15" t="s">
        <v>380</v>
      </c>
      <c r="AP15" s="70" t="s">
        <v>467</v>
      </c>
      <c r="AQ15" s="80">
        <v>72000000</v>
      </c>
      <c r="AR15" s="70"/>
      <c r="AS15" s="66">
        <f t="shared" si="13"/>
        <v>72000000</v>
      </c>
      <c r="AT15" s="71">
        <v>72000000</v>
      </c>
      <c r="AU15" s="71"/>
      <c r="AV15" s="77">
        <v>43272</v>
      </c>
      <c r="AW15" s="77">
        <v>43312</v>
      </c>
      <c r="AX15" s="60" t="s">
        <v>249</v>
      </c>
      <c r="AY15" s="82">
        <v>72000000</v>
      </c>
      <c r="AZ15" s="69">
        <f t="shared" si="0"/>
        <v>0</v>
      </c>
      <c r="BA15" s="60" t="s">
        <v>174</v>
      </c>
      <c r="BB15" s="55" t="str">
        <f>IFERROR(VLOOKUP(BA15,CONVENCIONES!$A$67:$B$70,2,FALSE)," ")</f>
        <v xml:space="preserve"> </v>
      </c>
      <c r="BC15" s="84"/>
    </row>
    <row r="16" spans="1:55" s="58" customFormat="1" x14ac:dyDescent="0.25">
      <c r="A16" s="57">
        <f t="shared" si="1"/>
        <v>15</v>
      </c>
      <c r="B16" s="60" t="s">
        <v>24</v>
      </c>
      <c r="C16" s="61">
        <f>IFERROR(VLOOKUP(B16,[1]UNIDADES!$A:$F,2,FALSE)," ")</f>
        <v>4</v>
      </c>
      <c r="D16" s="61" t="str">
        <f>IFERROR(VLOOKUP(B16,[1]UNIDADES!$A:$F,4,FALSE)," ")</f>
        <v>REGIÓN 9</v>
      </c>
      <c r="E16" s="61" t="str">
        <f>IFERROR(VLOOKUP(B16,[1]UNIDADES!$A:$F,5,FALSE)," ")</f>
        <v>DIRECCIÓN INTELIGENCIA POLICIAL</v>
      </c>
      <c r="F16" s="61" t="str">
        <f>IFERROR(VLOOKUP(B16,[1]UNIDADES!$A:$F,6,FALSE)," ")</f>
        <v>830000097-5</v>
      </c>
      <c r="G16" s="62" t="s">
        <v>409</v>
      </c>
      <c r="H16" s="62">
        <v>3212133179</v>
      </c>
      <c r="I16" s="63" t="s">
        <v>410</v>
      </c>
      <c r="J16" s="63" t="s">
        <v>411</v>
      </c>
      <c r="K16" s="15" t="s">
        <v>405</v>
      </c>
      <c r="L16" s="15" t="s">
        <v>405</v>
      </c>
      <c r="M16" s="70" t="s">
        <v>461</v>
      </c>
      <c r="N16" s="71">
        <v>0</v>
      </c>
      <c r="O16" s="71">
        <v>150000000</v>
      </c>
      <c r="P16" s="71">
        <v>0</v>
      </c>
      <c r="Q16" s="66">
        <f t="shared" si="21"/>
        <v>150000000</v>
      </c>
      <c r="R16" s="66">
        <f t="shared" si="22"/>
        <v>150000000</v>
      </c>
      <c r="S16" s="65">
        <v>0</v>
      </c>
      <c r="T16" s="66">
        <f t="shared" si="4"/>
        <v>150000000</v>
      </c>
      <c r="U16" s="64"/>
      <c r="V16" s="72">
        <v>43304</v>
      </c>
      <c r="W16" s="72">
        <v>43304</v>
      </c>
      <c r="X16" s="71">
        <v>150000000</v>
      </c>
      <c r="Y16" s="15" t="s">
        <v>415</v>
      </c>
      <c r="Z16" s="60" t="s">
        <v>268</v>
      </c>
      <c r="AA16" s="76" t="s">
        <v>462</v>
      </c>
      <c r="AB16" s="60" t="s">
        <v>388</v>
      </c>
      <c r="AC16" s="77">
        <v>43298</v>
      </c>
      <c r="AD16" s="77">
        <v>43298</v>
      </c>
      <c r="AE16" s="77">
        <v>43307</v>
      </c>
      <c r="AF16" s="15" t="s">
        <v>388</v>
      </c>
      <c r="AG16" s="67" t="str">
        <f t="shared" si="11"/>
        <v>CUMPLIÓ</v>
      </c>
      <c r="AH16" s="68">
        <f t="shared" si="12"/>
        <v>0</v>
      </c>
      <c r="AI16" s="15" t="s">
        <v>869</v>
      </c>
      <c r="AJ16" s="15" t="s">
        <v>464</v>
      </c>
      <c r="AK16" s="78">
        <v>43307</v>
      </c>
      <c r="AL16" s="70" t="s">
        <v>822</v>
      </c>
      <c r="AM16" s="15" t="s">
        <v>823</v>
      </c>
      <c r="AN16" s="70" t="s">
        <v>466</v>
      </c>
      <c r="AO16" s="15" t="s">
        <v>380</v>
      </c>
      <c r="AP16" s="70" t="s">
        <v>467</v>
      </c>
      <c r="AQ16" s="80">
        <v>150000000</v>
      </c>
      <c r="AR16" s="70"/>
      <c r="AS16" s="66">
        <f t="shared" si="13"/>
        <v>150000000</v>
      </c>
      <c r="AT16" s="71">
        <v>150000000</v>
      </c>
      <c r="AU16" s="71"/>
      <c r="AV16" s="77">
        <v>43307</v>
      </c>
      <c r="AW16" s="77">
        <v>43373</v>
      </c>
      <c r="AX16" s="60" t="s">
        <v>249</v>
      </c>
      <c r="AY16" s="82">
        <v>150000000</v>
      </c>
      <c r="AZ16" s="69">
        <f t="shared" si="0"/>
        <v>0</v>
      </c>
      <c r="BA16" s="60" t="s">
        <v>174</v>
      </c>
      <c r="BB16" s="55" t="str">
        <f>IFERROR(VLOOKUP(BA16,CONVENCIONES!$A$67:$B$70,2,FALSE)," ")</f>
        <v xml:space="preserve"> </v>
      </c>
    </row>
    <row r="17" spans="1:55" s="58" customFormat="1" x14ac:dyDescent="0.25">
      <c r="A17" s="57">
        <f t="shared" si="1"/>
        <v>16</v>
      </c>
      <c r="B17" s="60" t="s">
        <v>24</v>
      </c>
      <c r="C17" s="61">
        <f>IFERROR(VLOOKUP(B17,[1]UNIDADES!$A:$F,2,FALSE)," ")</f>
        <v>4</v>
      </c>
      <c r="D17" s="61" t="str">
        <f>IFERROR(VLOOKUP(B17,[1]UNIDADES!$A:$F,4,FALSE)," ")</f>
        <v>REGIÓN 9</v>
      </c>
      <c r="E17" s="61" t="str">
        <f>IFERROR(VLOOKUP(B17,[1]UNIDADES!$A:$F,5,FALSE)," ")</f>
        <v>DIRECCIÓN INTELIGENCIA POLICIAL</v>
      </c>
      <c r="F17" s="61" t="str">
        <f>IFERROR(VLOOKUP(B17,[1]UNIDADES!$A:$F,6,FALSE)," ")</f>
        <v>830000097-5</v>
      </c>
      <c r="G17" s="62" t="s">
        <v>409</v>
      </c>
      <c r="H17" s="62">
        <v>3212133179</v>
      </c>
      <c r="I17" s="63" t="s">
        <v>410</v>
      </c>
      <c r="J17" s="63" t="s">
        <v>411</v>
      </c>
      <c r="K17" s="15" t="s">
        <v>405</v>
      </c>
      <c r="L17" s="15" t="s">
        <v>405</v>
      </c>
      <c r="M17" s="70" t="s">
        <v>468</v>
      </c>
      <c r="N17" s="71">
        <v>0</v>
      </c>
      <c r="O17" s="71">
        <v>115500000</v>
      </c>
      <c r="P17" s="71">
        <v>0</v>
      </c>
      <c r="Q17" s="66">
        <f t="shared" si="21"/>
        <v>115500000</v>
      </c>
      <c r="R17" s="66">
        <f t="shared" si="22"/>
        <v>115500000</v>
      </c>
      <c r="S17" s="65">
        <v>0</v>
      </c>
      <c r="T17" s="66">
        <f t="shared" si="4"/>
        <v>115500000</v>
      </c>
      <c r="U17" s="64"/>
      <c r="V17" s="72">
        <v>43101</v>
      </c>
      <c r="W17" s="72">
        <v>43101</v>
      </c>
      <c r="X17" s="71">
        <v>115500000</v>
      </c>
      <c r="Y17" s="15" t="s">
        <v>469</v>
      </c>
      <c r="Z17" s="60" t="s">
        <v>120</v>
      </c>
      <c r="AA17" s="76" t="s">
        <v>470</v>
      </c>
      <c r="AB17" s="60" t="s">
        <v>381</v>
      </c>
      <c r="AC17" s="77">
        <v>43101</v>
      </c>
      <c r="AD17" s="77">
        <v>43101</v>
      </c>
      <c r="AE17" s="77">
        <v>43101</v>
      </c>
      <c r="AF17" s="15" t="s">
        <v>122</v>
      </c>
      <c r="AG17" s="67" t="str">
        <f t="shared" si="11"/>
        <v>CUMPLIÓ</v>
      </c>
      <c r="AH17" s="68">
        <f t="shared" si="12"/>
        <v>0</v>
      </c>
      <c r="AI17" s="15" t="s">
        <v>471</v>
      </c>
      <c r="AJ17" s="15" t="s">
        <v>472</v>
      </c>
      <c r="AK17" s="78">
        <v>43101</v>
      </c>
      <c r="AL17" s="70" t="s">
        <v>468</v>
      </c>
      <c r="AM17" s="15" t="s">
        <v>473</v>
      </c>
      <c r="AN17" s="70" t="s">
        <v>474</v>
      </c>
      <c r="AO17" s="15" t="s">
        <v>380</v>
      </c>
      <c r="AP17" s="70" t="s">
        <v>475</v>
      </c>
      <c r="AQ17" s="80">
        <v>115500000</v>
      </c>
      <c r="AR17" s="83"/>
      <c r="AS17" s="66">
        <f t="shared" si="13"/>
        <v>115500000</v>
      </c>
      <c r="AT17" s="71">
        <v>115500000</v>
      </c>
      <c r="AU17" s="71"/>
      <c r="AV17" s="77">
        <v>43101</v>
      </c>
      <c r="AW17" s="77" t="s">
        <v>949</v>
      </c>
      <c r="AX17" s="60" t="s">
        <v>249</v>
      </c>
      <c r="AY17" s="82">
        <v>115500000</v>
      </c>
      <c r="AZ17" s="69">
        <f t="shared" si="0"/>
        <v>0</v>
      </c>
      <c r="BA17" s="60" t="s">
        <v>174</v>
      </c>
      <c r="BB17" s="55" t="str">
        <f>IFERROR(VLOOKUP(BA17,CONVENCIONES!$A$67:$B$70,2,FALSE)," ")</f>
        <v xml:space="preserve"> </v>
      </c>
      <c r="BC17" s="84"/>
    </row>
    <row r="18" spans="1:55" s="58" customFormat="1" x14ac:dyDescent="0.25">
      <c r="A18" s="57">
        <f t="shared" si="1"/>
        <v>17</v>
      </c>
      <c r="B18" s="60" t="s">
        <v>24</v>
      </c>
      <c r="C18" s="61">
        <f>IFERROR(VLOOKUP(B18,[1]UNIDADES!$A:$F,2,FALSE)," ")</f>
        <v>4</v>
      </c>
      <c r="D18" s="61" t="str">
        <f>IFERROR(VLOOKUP(B18,[1]UNIDADES!$A:$F,4,FALSE)," ")</f>
        <v>REGIÓN 9</v>
      </c>
      <c r="E18" s="61" t="str">
        <f>IFERROR(VLOOKUP(B18,[1]UNIDADES!$A:$F,5,FALSE)," ")</f>
        <v>DIRECCIÓN INTELIGENCIA POLICIAL</v>
      </c>
      <c r="F18" s="61" t="str">
        <f>IFERROR(VLOOKUP(B18,[1]UNIDADES!$A:$F,6,FALSE)," ")</f>
        <v>830000097-5</v>
      </c>
      <c r="G18" s="62" t="s">
        <v>409</v>
      </c>
      <c r="H18" s="62">
        <v>3212133179</v>
      </c>
      <c r="I18" s="63" t="s">
        <v>410</v>
      </c>
      <c r="J18" s="63" t="s">
        <v>411</v>
      </c>
      <c r="K18" s="15" t="s">
        <v>405</v>
      </c>
      <c r="L18" s="15" t="s">
        <v>405</v>
      </c>
      <c r="M18" s="70" t="s">
        <v>824</v>
      </c>
      <c r="N18" s="71">
        <v>0</v>
      </c>
      <c r="O18" s="71">
        <v>44095902</v>
      </c>
      <c r="P18" s="71">
        <v>0</v>
      </c>
      <c r="Q18" s="66">
        <f t="shared" si="21"/>
        <v>44095902</v>
      </c>
      <c r="R18" s="66">
        <f t="shared" si="22"/>
        <v>44095902</v>
      </c>
      <c r="S18" s="65">
        <v>0</v>
      </c>
      <c r="T18" s="66">
        <f t="shared" si="4"/>
        <v>44095902</v>
      </c>
      <c r="U18" s="64"/>
      <c r="V18" s="72">
        <v>43266</v>
      </c>
      <c r="W18" s="72">
        <v>43266</v>
      </c>
      <c r="X18" s="71">
        <v>44095902</v>
      </c>
      <c r="Y18" s="15" t="s">
        <v>469</v>
      </c>
      <c r="Z18" s="60" t="s">
        <v>268</v>
      </c>
      <c r="AA18" s="76" t="s">
        <v>470</v>
      </c>
      <c r="AB18" s="60" t="s">
        <v>388</v>
      </c>
      <c r="AC18" s="77">
        <v>43266</v>
      </c>
      <c r="AD18" s="77">
        <v>43266</v>
      </c>
      <c r="AE18" s="77">
        <v>43311</v>
      </c>
      <c r="AF18" s="15" t="s">
        <v>388</v>
      </c>
      <c r="AG18" s="67" t="str">
        <f t="shared" si="11"/>
        <v>CUMPLIÓ</v>
      </c>
      <c r="AH18" s="68">
        <f t="shared" si="12"/>
        <v>0</v>
      </c>
      <c r="AI18" s="15" t="s">
        <v>825</v>
      </c>
      <c r="AJ18" s="15" t="s">
        <v>472</v>
      </c>
      <c r="AK18" s="78">
        <v>43266</v>
      </c>
      <c r="AL18" s="70" t="s">
        <v>824</v>
      </c>
      <c r="AM18" s="15" t="s">
        <v>826</v>
      </c>
      <c r="AN18" s="70" t="s">
        <v>474</v>
      </c>
      <c r="AO18" s="15" t="s">
        <v>380</v>
      </c>
      <c r="AP18" s="70" t="s">
        <v>475</v>
      </c>
      <c r="AQ18" s="80">
        <v>44095902</v>
      </c>
      <c r="AR18" s="70"/>
      <c r="AS18" s="66">
        <f t="shared" si="13"/>
        <v>44095902</v>
      </c>
      <c r="AT18" s="71">
        <v>44095902</v>
      </c>
      <c r="AU18" s="71"/>
      <c r="AV18" s="77">
        <v>43313</v>
      </c>
      <c r="AW18" s="77">
        <v>43404</v>
      </c>
      <c r="AX18" s="60" t="s">
        <v>249</v>
      </c>
      <c r="AY18" s="82">
        <v>44095902</v>
      </c>
      <c r="AZ18" s="69">
        <f>+AS18-AY18</f>
        <v>0</v>
      </c>
      <c r="BA18" s="60" t="s">
        <v>174</v>
      </c>
      <c r="BB18" s="55" t="str">
        <f>IFERROR(VLOOKUP(BA18,CONVENCIONES!$A$67:$B$70,2,FALSE)," ")</f>
        <v xml:space="preserve"> </v>
      </c>
    </row>
    <row r="19" spans="1:55" s="58" customFormat="1" x14ac:dyDescent="0.25">
      <c r="A19" s="57">
        <f t="shared" si="1"/>
        <v>18</v>
      </c>
      <c r="B19" s="60" t="s">
        <v>24</v>
      </c>
      <c r="C19" s="61">
        <f>IFERROR(VLOOKUP(B19,[1]UNIDADES!$A:$F,2,FALSE)," ")</f>
        <v>4</v>
      </c>
      <c r="D19" s="61" t="str">
        <f>IFERROR(VLOOKUP(B19,[1]UNIDADES!$A:$F,4,FALSE)," ")</f>
        <v>REGIÓN 9</v>
      </c>
      <c r="E19" s="61" t="str">
        <f>IFERROR(VLOOKUP(B19,[1]UNIDADES!$A:$F,5,FALSE)," ")</f>
        <v>DIRECCIÓN INTELIGENCIA POLICIAL</v>
      </c>
      <c r="F19" s="61" t="str">
        <f>IFERROR(VLOOKUP(B19,[1]UNIDADES!$A:$F,6,FALSE)," ")</f>
        <v>830000097-5</v>
      </c>
      <c r="G19" s="62" t="s">
        <v>892</v>
      </c>
      <c r="H19" s="62">
        <v>3203051699</v>
      </c>
      <c r="I19" s="63" t="s">
        <v>893</v>
      </c>
      <c r="J19" s="63" t="s">
        <v>411</v>
      </c>
      <c r="K19" s="15" t="s">
        <v>405</v>
      </c>
      <c r="L19" s="15" t="s">
        <v>405</v>
      </c>
      <c r="M19" s="70" t="s">
        <v>824</v>
      </c>
      <c r="N19" s="71">
        <v>0</v>
      </c>
      <c r="O19" s="71">
        <v>17000000</v>
      </c>
      <c r="P19" s="71">
        <v>0</v>
      </c>
      <c r="Q19" s="66">
        <f t="shared" ref="Q19" si="29">+O19+P19</f>
        <v>17000000</v>
      </c>
      <c r="R19" s="66">
        <f t="shared" ref="R19" si="30">+Q19+N19</f>
        <v>17000000</v>
      </c>
      <c r="S19" s="65">
        <v>0</v>
      </c>
      <c r="T19" s="66">
        <f t="shared" ref="T19" si="31">+R19+S19</f>
        <v>17000000</v>
      </c>
      <c r="U19" s="64"/>
      <c r="V19" s="72">
        <v>43388</v>
      </c>
      <c r="W19" s="72">
        <v>43388</v>
      </c>
      <c r="X19" s="71">
        <v>17000000</v>
      </c>
      <c r="Y19" s="15" t="s">
        <v>469</v>
      </c>
      <c r="Z19" s="60" t="s">
        <v>268</v>
      </c>
      <c r="AA19" s="76" t="s">
        <v>470</v>
      </c>
      <c r="AB19" s="60" t="s">
        <v>391</v>
      </c>
      <c r="AC19" s="77">
        <v>43388</v>
      </c>
      <c r="AD19" s="77">
        <v>43388</v>
      </c>
      <c r="AE19" s="77">
        <v>43403</v>
      </c>
      <c r="AF19" s="15" t="s">
        <v>391</v>
      </c>
      <c r="AG19" s="67" t="str">
        <f t="shared" ref="AG19" si="32">IFERROR(IF(AK19&lt;=AE19,"CUMPLIÓ","NO CUMPLIÓ")," ")</f>
        <v>CUMPLIÓ</v>
      </c>
      <c r="AH19" s="68">
        <f t="shared" ref="AH19" si="33">+X19-AS19</f>
        <v>0</v>
      </c>
      <c r="AI19" s="15" t="s">
        <v>948</v>
      </c>
      <c r="AJ19" s="15" t="s">
        <v>472</v>
      </c>
      <c r="AK19" s="78">
        <v>43266</v>
      </c>
      <c r="AL19" s="70" t="s">
        <v>824</v>
      </c>
      <c r="AM19" s="15" t="s">
        <v>826</v>
      </c>
      <c r="AN19" s="70" t="s">
        <v>474</v>
      </c>
      <c r="AO19" s="15" t="s">
        <v>380</v>
      </c>
      <c r="AP19" s="70" t="s">
        <v>475</v>
      </c>
      <c r="AQ19" s="80">
        <v>17000000</v>
      </c>
      <c r="AR19" s="70"/>
      <c r="AS19" s="66">
        <f t="shared" ref="AS19" si="34">+AQ19+AR19</f>
        <v>17000000</v>
      </c>
      <c r="AT19" s="71">
        <v>17000000</v>
      </c>
      <c r="AU19" s="71"/>
      <c r="AV19" s="77">
        <v>43405</v>
      </c>
      <c r="AW19" s="77">
        <v>43434</v>
      </c>
      <c r="AX19" s="60" t="s">
        <v>249</v>
      </c>
      <c r="AY19" s="82">
        <v>17000000</v>
      </c>
      <c r="AZ19" s="69">
        <f t="shared" si="0"/>
        <v>0</v>
      </c>
      <c r="BA19" s="60" t="s">
        <v>174</v>
      </c>
      <c r="BB19" s="55" t="str">
        <f>IFERROR(VLOOKUP(BA19,CONVENCIONES!$A$67:$B$70,2,FALSE)," ")</f>
        <v xml:space="preserve"> </v>
      </c>
    </row>
    <row r="20" spans="1:55" s="58" customFormat="1" x14ac:dyDescent="0.25">
      <c r="A20" s="57">
        <f t="shared" si="1"/>
        <v>19</v>
      </c>
      <c r="B20" s="60" t="s">
        <v>24</v>
      </c>
      <c r="C20" s="61">
        <f>IFERROR(VLOOKUP(B20,[1]UNIDADES!$A:$F,2,FALSE)," ")</f>
        <v>4</v>
      </c>
      <c r="D20" s="61" t="str">
        <f>IFERROR(VLOOKUP(B20,[1]UNIDADES!$A:$F,4,FALSE)," ")</f>
        <v>REGIÓN 9</v>
      </c>
      <c r="E20" s="61" t="str">
        <f>IFERROR(VLOOKUP(B20,[1]UNIDADES!$A:$F,5,FALSE)," ")</f>
        <v>DIRECCIÓN INTELIGENCIA POLICIAL</v>
      </c>
      <c r="F20" s="61" t="str">
        <f>IFERROR(VLOOKUP(B20,[1]UNIDADES!$A:$F,6,FALSE)," ")</f>
        <v>830000097-5</v>
      </c>
      <c r="G20" s="62" t="s">
        <v>409</v>
      </c>
      <c r="H20" s="62">
        <v>3212133179</v>
      </c>
      <c r="I20" s="63" t="s">
        <v>410</v>
      </c>
      <c r="J20" s="63" t="s">
        <v>411</v>
      </c>
      <c r="K20" s="15" t="s">
        <v>405</v>
      </c>
      <c r="L20" s="15" t="s">
        <v>405</v>
      </c>
      <c r="M20" s="70" t="s">
        <v>476</v>
      </c>
      <c r="N20" s="71">
        <v>0</v>
      </c>
      <c r="O20" s="71">
        <v>46897527.770000003</v>
      </c>
      <c r="P20" s="71">
        <v>0</v>
      </c>
      <c r="Q20" s="66">
        <f t="shared" si="21"/>
        <v>46897527.770000003</v>
      </c>
      <c r="R20" s="66">
        <f t="shared" si="22"/>
        <v>46897527.770000003</v>
      </c>
      <c r="S20" s="65">
        <v>0</v>
      </c>
      <c r="T20" s="66">
        <f t="shared" si="4"/>
        <v>46897527.770000003</v>
      </c>
      <c r="U20" s="64"/>
      <c r="V20" s="72">
        <v>43101</v>
      </c>
      <c r="W20" s="72">
        <v>43101</v>
      </c>
      <c r="X20" s="71">
        <v>46897527.770000003</v>
      </c>
      <c r="Y20" s="15" t="s">
        <v>469</v>
      </c>
      <c r="Z20" s="60" t="s">
        <v>120</v>
      </c>
      <c r="AA20" s="76" t="s">
        <v>477</v>
      </c>
      <c r="AB20" s="60" t="s">
        <v>381</v>
      </c>
      <c r="AC20" s="77">
        <v>43101</v>
      </c>
      <c r="AD20" s="77">
        <v>43101</v>
      </c>
      <c r="AE20" s="77">
        <v>43101</v>
      </c>
      <c r="AF20" s="15" t="s">
        <v>122</v>
      </c>
      <c r="AG20" s="67" t="str">
        <f t="shared" si="11"/>
        <v>CUMPLIÓ</v>
      </c>
      <c r="AH20" s="68">
        <f t="shared" si="12"/>
        <v>0</v>
      </c>
      <c r="AI20" s="15">
        <v>23095</v>
      </c>
      <c r="AJ20" s="15">
        <v>46565</v>
      </c>
      <c r="AK20" s="78">
        <v>43101</v>
      </c>
      <c r="AL20" s="70" t="s">
        <v>476</v>
      </c>
      <c r="AM20" s="15" t="s">
        <v>757</v>
      </c>
      <c r="AN20" s="70" t="s">
        <v>478</v>
      </c>
      <c r="AO20" s="15" t="s">
        <v>380</v>
      </c>
      <c r="AP20" s="70" t="s">
        <v>479</v>
      </c>
      <c r="AQ20" s="80">
        <v>46897527.770000003</v>
      </c>
      <c r="AR20" s="70"/>
      <c r="AS20" s="66">
        <f t="shared" si="13"/>
        <v>46897527.770000003</v>
      </c>
      <c r="AT20" s="71">
        <v>46897527.770000003</v>
      </c>
      <c r="AU20" s="71"/>
      <c r="AV20" s="77">
        <v>43101</v>
      </c>
      <c r="AW20" s="77">
        <v>43311</v>
      </c>
      <c r="AX20" s="60" t="s">
        <v>249</v>
      </c>
      <c r="AY20" s="82">
        <v>46897527.770000003</v>
      </c>
      <c r="AZ20" s="69">
        <f t="shared" si="0"/>
        <v>0</v>
      </c>
      <c r="BA20" s="60" t="s">
        <v>174</v>
      </c>
      <c r="BB20" s="55" t="str">
        <f>IFERROR(VLOOKUP(BA20,CONVENCIONES!$A$67:$B$70,2,FALSE)," ")</f>
        <v xml:space="preserve"> </v>
      </c>
    </row>
    <row r="21" spans="1:55" s="58" customFormat="1" x14ac:dyDescent="0.25">
      <c r="A21" s="57">
        <f t="shared" si="1"/>
        <v>20</v>
      </c>
      <c r="B21" s="60" t="s">
        <v>24</v>
      </c>
      <c r="C21" s="61">
        <f>IFERROR(VLOOKUP(B21,[1]UNIDADES!$A:$F,2,FALSE)," ")</f>
        <v>4</v>
      </c>
      <c r="D21" s="61" t="str">
        <f>IFERROR(VLOOKUP(B21,[1]UNIDADES!$A:$F,4,FALSE)," ")</f>
        <v>REGIÓN 9</v>
      </c>
      <c r="E21" s="61" t="str">
        <f>IFERROR(VLOOKUP(B21,[1]UNIDADES!$A:$F,5,FALSE)," ")</f>
        <v>DIRECCIÓN INTELIGENCIA POLICIAL</v>
      </c>
      <c r="F21" s="61" t="str">
        <f>IFERROR(VLOOKUP(B21,[1]UNIDADES!$A:$F,6,FALSE)," ")</f>
        <v>830000097-5</v>
      </c>
      <c r="G21" s="62" t="s">
        <v>409</v>
      </c>
      <c r="H21" s="62">
        <v>3212133179</v>
      </c>
      <c r="I21" s="63" t="s">
        <v>410</v>
      </c>
      <c r="J21" s="63" t="s">
        <v>411</v>
      </c>
      <c r="K21" s="15" t="s">
        <v>405</v>
      </c>
      <c r="L21" s="15" t="s">
        <v>405</v>
      </c>
      <c r="M21" s="70" t="s">
        <v>476</v>
      </c>
      <c r="N21" s="71">
        <v>0</v>
      </c>
      <c r="O21" s="71">
        <v>5880751.5999999996</v>
      </c>
      <c r="P21" s="71">
        <v>0</v>
      </c>
      <c r="Q21" s="66">
        <f t="shared" si="21"/>
        <v>5880751.5999999996</v>
      </c>
      <c r="R21" s="66">
        <f t="shared" si="22"/>
        <v>5880751.5999999996</v>
      </c>
      <c r="S21" s="65">
        <v>0</v>
      </c>
      <c r="T21" s="66">
        <f t="shared" si="4"/>
        <v>5880751.5999999996</v>
      </c>
      <c r="U21" s="64"/>
      <c r="V21" s="72">
        <v>43101</v>
      </c>
      <c r="W21" s="72">
        <v>43101</v>
      </c>
      <c r="X21" s="71">
        <v>5880751.5999999996</v>
      </c>
      <c r="Y21" s="15" t="s">
        <v>469</v>
      </c>
      <c r="Z21" s="60" t="s">
        <v>120</v>
      </c>
      <c r="AA21" s="76" t="s">
        <v>477</v>
      </c>
      <c r="AB21" s="60" t="s">
        <v>381</v>
      </c>
      <c r="AC21" s="77">
        <v>43101</v>
      </c>
      <c r="AD21" s="77">
        <v>43101</v>
      </c>
      <c r="AE21" s="77">
        <v>43101</v>
      </c>
      <c r="AF21" s="15" t="s">
        <v>122</v>
      </c>
      <c r="AG21" s="67" t="str">
        <f t="shared" si="11"/>
        <v>CUMPLIÓ</v>
      </c>
      <c r="AH21" s="68">
        <f t="shared" si="12"/>
        <v>0</v>
      </c>
      <c r="AI21" s="15">
        <v>23096</v>
      </c>
      <c r="AJ21" s="15">
        <v>46570</v>
      </c>
      <c r="AK21" s="78">
        <v>43101</v>
      </c>
      <c r="AL21" s="70" t="s">
        <v>476</v>
      </c>
      <c r="AM21" s="15" t="s">
        <v>755</v>
      </c>
      <c r="AN21" s="70" t="s">
        <v>480</v>
      </c>
      <c r="AO21" s="15" t="s">
        <v>380</v>
      </c>
      <c r="AP21" s="70" t="s">
        <v>481</v>
      </c>
      <c r="AQ21" s="80">
        <v>5880751.5999999996</v>
      </c>
      <c r="AR21" s="70"/>
      <c r="AS21" s="66">
        <f t="shared" si="13"/>
        <v>5880751.5999999996</v>
      </c>
      <c r="AT21" s="71">
        <v>5880751.5999999996</v>
      </c>
      <c r="AU21" s="71"/>
      <c r="AV21" s="77">
        <v>43101</v>
      </c>
      <c r="AW21" s="77">
        <v>43311</v>
      </c>
      <c r="AX21" s="60" t="s">
        <v>249</v>
      </c>
      <c r="AY21" s="82">
        <v>5880751.5999999996</v>
      </c>
      <c r="AZ21" s="69">
        <f t="shared" si="0"/>
        <v>0</v>
      </c>
      <c r="BA21" s="60" t="s">
        <v>174</v>
      </c>
      <c r="BB21" s="55" t="str">
        <f>IFERROR(VLOOKUP(BA21,CONVENCIONES!$A$67:$B$70,2,FALSE)," ")</f>
        <v xml:space="preserve"> </v>
      </c>
    </row>
    <row r="22" spans="1:55" s="58" customFormat="1" x14ac:dyDescent="0.25">
      <c r="A22" s="57">
        <f t="shared" si="1"/>
        <v>21</v>
      </c>
      <c r="B22" s="60" t="s">
        <v>24</v>
      </c>
      <c r="C22" s="61">
        <f>IFERROR(VLOOKUP(B22,[1]UNIDADES!$A:$F,2,FALSE)," ")</f>
        <v>4</v>
      </c>
      <c r="D22" s="61" t="str">
        <f>IFERROR(VLOOKUP(B22,[1]UNIDADES!$A:$F,4,FALSE)," ")</f>
        <v>REGIÓN 9</v>
      </c>
      <c r="E22" s="61" t="str">
        <f>IFERROR(VLOOKUP(B22,[1]UNIDADES!$A:$F,5,FALSE)," ")</f>
        <v>DIRECCIÓN INTELIGENCIA POLICIAL</v>
      </c>
      <c r="F22" s="61" t="str">
        <f>IFERROR(VLOOKUP(B22,[1]UNIDADES!$A:$F,6,FALSE)," ")</f>
        <v>830000097-5</v>
      </c>
      <c r="G22" s="62" t="s">
        <v>409</v>
      </c>
      <c r="H22" s="62">
        <v>3212133179</v>
      </c>
      <c r="I22" s="63" t="s">
        <v>410</v>
      </c>
      <c r="J22" s="63" t="s">
        <v>411</v>
      </c>
      <c r="K22" s="15" t="s">
        <v>405</v>
      </c>
      <c r="L22" s="15" t="s">
        <v>405</v>
      </c>
      <c r="M22" s="70" t="s">
        <v>476</v>
      </c>
      <c r="N22" s="71">
        <v>0</v>
      </c>
      <c r="O22" s="71">
        <v>27949677.350000001</v>
      </c>
      <c r="P22" s="71">
        <v>0</v>
      </c>
      <c r="Q22" s="66">
        <f t="shared" si="21"/>
        <v>27949677.350000001</v>
      </c>
      <c r="R22" s="66">
        <f t="shared" si="22"/>
        <v>27949677.350000001</v>
      </c>
      <c r="S22" s="65">
        <v>0</v>
      </c>
      <c r="T22" s="66">
        <f t="shared" si="4"/>
        <v>27949677.350000001</v>
      </c>
      <c r="U22" s="64"/>
      <c r="V22" s="72">
        <v>43101</v>
      </c>
      <c r="W22" s="72">
        <v>43101</v>
      </c>
      <c r="X22" s="71">
        <v>27949677.350000001</v>
      </c>
      <c r="Y22" s="15" t="s">
        <v>469</v>
      </c>
      <c r="Z22" s="60" t="s">
        <v>120</v>
      </c>
      <c r="AA22" s="76" t="s">
        <v>477</v>
      </c>
      <c r="AB22" s="60" t="s">
        <v>381</v>
      </c>
      <c r="AC22" s="77">
        <v>43101</v>
      </c>
      <c r="AD22" s="77">
        <v>43101</v>
      </c>
      <c r="AE22" s="77">
        <v>43101</v>
      </c>
      <c r="AF22" s="15" t="s">
        <v>122</v>
      </c>
      <c r="AG22" s="67" t="str">
        <f t="shared" si="11"/>
        <v>CUMPLIÓ</v>
      </c>
      <c r="AH22" s="68">
        <f t="shared" si="12"/>
        <v>0</v>
      </c>
      <c r="AI22" s="15">
        <v>23097</v>
      </c>
      <c r="AJ22" s="15">
        <v>46574</v>
      </c>
      <c r="AK22" s="78">
        <v>43101</v>
      </c>
      <c r="AL22" s="70" t="s">
        <v>476</v>
      </c>
      <c r="AM22" s="15" t="s">
        <v>756</v>
      </c>
      <c r="AN22" s="70" t="s">
        <v>482</v>
      </c>
      <c r="AO22" s="15" t="s">
        <v>380</v>
      </c>
      <c r="AP22" s="70" t="s">
        <v>483</v>
      </c>
      <c r="AQ22" s="80">
        <v>27949677.350000001</v>
      </c>
      <c r="AR22" s="70"/>
      <c r="AS22" s="66">
        <f t="shared" si="13"/>
        <v>27949677.350000001</v>
      </c>
      <c r="AT22" s="71">
        <v>27949677.350000001</v>
      </c>
      <c r="AU22" s="71"/>
      <c r="AV22" s="77">
        <v>43101</v>
      </c>
      <c r="AW22" s="77">
        <v>43311</v>
      </c>
      <c r="AX22" s="60" t="s">
        <v>249</v>
      </c>
      <c r="AY22" s="82">
        <v>27949677.350000001</v>
      </c>
      <c r="AZ22" s="69">
        <f t="shared" si="0"/>
        <v>0</v>
      </c>
      <c r="BA22" s="60" t="s">
        <v>174</v>
      </c>
      <c r="BB22" s="55" t="str">
        <f>IFERROR(VLOOKUP(BA22,CONVENCIONES!$A$67:$B$70,2,FALSE)," ")</f>
        <v xml:space="preserve"> </v>
      </c>
    </row>
    <row r="23" spans="1:55" s="58" customFormat="1" x14ac:dyDescent="0.25">
      <c r="A23" s="57">
        <f t="shared" si="1"/>
        <v>22</v>
      </c>
      <c r="B23" s="60" t="s">
        <v>24</v>
      </c>
      <c r="C23" s="61">
        <f>IFERROR(VLOOKUP(B23,[1]UNIDADES!$A:$F,2,FALSE)," ")</f>
        <v>4</v>
      </c>
      <c r="D23" s="61" t="str">
        <f>IFERROR(VLOOKUP(B23,[1]UNIDADES!$A:$F,4,FALSE)," ")</f>
        <v>REGIÓN 9</v>
      </c>
      <c r="E23" s="61" t="str">
        <f>IFERROR(VLOOKUP(B23,[1]UNIDADES!$A:$F,5,FALSE)," ")</f>
        <v>DIRECCIÓN INTELIGENCIA POLICIAL</v>
      </c>
      <c r="F23" s="61" t="str">
        <f>IFERROR(VLOOKUP(B23,[1]UNIDADES!$A:$F,6,FALSE)," ")</f>
        <v>830000097-5</v>
      </c>
      <c r="G23" s="62" t="s">
        <v>409</v>
      </c>
      <c r="H23" s="62">
        <v>3212133179</v>
      </c>
      <c r="I23" s="63" t="s">
        <v>410</v>
      </c>
      <c r="J23" s="63" t="s">
        <v>411</v>
      </c>
      <c r="K23" s="15" t="s">
        <v>405</v>
      </c>
      <c r="L23" s="15" t="s">
        <v>405</v>
      </c>
      <c r="M23" s="70" t="s">
        <v>476</v>
      </c>
      <c r="N23" s="71">
        <v>0</v>
      </c>
      <c r="O23" s="71">
        <v>7912530.7599999998</v>
      </c>
      <c r="P23" s="71">
        <v>0</v>
      </c>
      <c r="Q23" s="66">
        <f t="shared" si="21"/>
        <v>7912530.7599999998</v>
      </c>
      <c r="R23" s="66">
        <f t="shared" si="22"/>
        <v>7912530.7599999998</v>
      </c>
      <c r="S23" s="65">
        <v>0</v>
      </c>
      <c r="T23" s="66">
        <f t="shared" si="4"/>
        <v>7912530.7599999998</v>
      </c>
      <c r="U23" s="64"/>
      <c r="V23" s="72">
        <v>43101</v>
      </c>
      <c r="W23" s="72">
        <v>43101</v>
      </c>
      <c r="X23" s="71">
        <v>7912530.7599999998</v>
      </c>
      <c r="Y23" s="15" t="s">
        <v>469</v>
      </c>
      <c r="Z23" s="60" t="s">
        <v>120</v>
      </c>
      <c r="AA23" s="76" t="s">
        <v>477</v>
      </c>
      <c r="AB23" s="60" t="s">
        <v>381</v>
      </c>
      <c r="AC23" s="77">
        <v>43101</v>
      </c>
      <c r="AD23" s="77">
        <v>43101</v>
      </c>
      <c r="AE23" s="77">
        <v>43101</v>
      </c>
      <c r="AF23" s="15" t="s">
        <v>122</v>
      </c>
      <c r="AG23" s="67" t="str">
        <f t="shared" si="11"/>
        <v>CUMPLIÓ</v>
      </c>
      <c r="AH23" s="68">
        <f t="shared" si="12"/>
        <v>0</v>
      </c>
      <c r="AI23" s="15">
        <v>23098</v>
      </c>
      <c r="AJ23" s="15">
        <v>46575</v>
      </c>
      <c r="AK23" s="78">
        <v>43101</v>
      </c>
      <c r="AL23" s="70" t="s">
        <v>476</v>
      </c>
      <c r="AM23" s="15" t="s">
        <v>755</v>
      </c>
      <c r="AN23" s="70" t="s">
        <v>480</v>
      </c>
      <c r="AO23" s="15" t="s">
        <v>380</v>
      </c>
      <c r="AP23" s="70" t="s">
        <v>481</v>
      </c>
      <c r="AQ23" s="80">
        <v>7912530.7599999998</v>
      </c>
      <c r="AR23" s="70"/>
      <c r="AS23" s="66">
        <f t="shared" si="13"/>
        <v>7912530.7599999998</v>
      </c>
      <c r="AT23" s="71">
        <v>7912530.7599999998</v>
      </c>
      <c r="AU23" s="71"/>
      <c r="AV23" s="77">
        <v>43101</v>
      </c>
      <c r="AW23" s="77">
        <v>43311</v>
      </c>
      <c r="AX23" s="60" t="s">
        <v>249</v>
      </c>
      <c r="AY23" s="82">
        <v>7912530.7599999998</v>
      </c>
      <c r="AZ23" s="69">
        <f t="shared" si="0"/>
        <v>0</v>
      </c>
      <c r="BA23" s="60" t="s">
        <v>174</v>
      </c>
      <c r="BB23" s="55" t="str">
        <f>IFERROR(VLOOKUP(BA23,CONVENCIONES!$A$67:$B$70,2,FALSE)," ")</f>
        <v xml:space="preserve"> </v>
      </c>
    </row>
    <row r="24" spans="1:55" s="58" customFormat="1" x14ac:dyDescent="0.25">
      <c r="A24" s="57">
        <f t="shared" si="1"/>
        <v>23</v>
      </c>
      <c r="B24" s="60" t="s">
        <v>24</v>
      </c>
      <c r="C24" s="61">
        <f>IFERROR(VLOOKUP(B24,[1]UNIDADES!$A:$F,2,FALSE)," ")</f>
        <v>4</v>
      </c>
      <c r="D24" s="61" t="str">
        <f>IFERROR(VLOOKUP(B24,[1]UNIDADES!$A:$F,4,FALSE)," ")</f>
        <v>REGIÓN 9</v>
      </c>
      <c r="E24" s="61" t="str">
        <f>IFERROR(VLOOKUP(B24,[1]UNIDADES!$A:$F,5,FALSE)," ")</f>
        <v>DIRECCIÓN INTELIGENCIA POLICIAL</v>
      </c>
      <c r="F24" s="61" t="str">
        <f>IFERROR(VLOOKUP(B24,[1]UNIDADES!$A:$F,6,FALSE)," ")</f>
        <v>830000097-5</v>
      </c>
      <c r="G24" s="62" t="s">
        <v>409</v>
      </c>
      <c r="H24" s="62">
        <v>3212133179</v>
      </c>
      <c r="I24" s="63" t="s">
        <v>410</v>
      </c>
      <c r="J24" s="63" t="s">
        <v>411</v>
      </c>
      <c r="K24" s="15" t="s">
        <v>448</v>
      </c>
      <c r="L24" s="15" t="s">
        <v>413</v>
      </c>
      <c r="M24" s="70" t="s">
        <v>484</v>
      </c>
      <c r="N24" s="71">
        <v>0</v>
      </c>
      <c r="O24" s="71">
        <v>23377196.98</v>
      </c>
      <c r="P24" s="71">
        <v>0</v>
      </c>
      <c r="Q24" s="66">
        <f t="shared" si="21"/>
        <v>23377196.98</v>
      </c>
      <c r="R24" s="66">
        <f t="shared" si="22"/>
        <v>23377196.98</v>
      </c>
      <c r="S24" s="65">
        <v>0</v>
      </c>
      <c r="T24" s="66">
        <f t="shared" si="4"/>
        <v>23377196.98</v>
      </c>
      <c r="U24" s="64"/>
      <c r="V24" s="72">
        <v>43101</v>
      </c>
      <c r="W24" s="72">
        <v>43101</v>
      </c>
      <c r="X24" s="71">
        <v>23377196.98</v>
      </c>
      <c r="Y24" s="15" t="s">
        <v>436</v>
      </c>
      <c r="Z24" s="60" t="s">
        <v>120</v>
      </c>
      <c r="AA24" s="76" t="s">
        <v>485</v>
      </c>
      <c r="AB24" s="60" t="s">
        <v>381</v>
      </c>
      <c r="AC24" s="77">
        <v>43101</v>
      </c>
      <c r="AD24" s="77">
        <v>43101</v>
      </c>
      <c r="AE24" s="77">
        <v>43101</v>
      </c>
      <c r="AF24" s="15" t="s">
        <v>122</v>
      </c>
      <c r="AG24" s="67" t="str">
        <f t="shared" si="11"/>
        <v>CUMPLIÓ</v>
      </c>
      <c r="AH24" s="68">
        <f t="shared" si="12"/>
        <v>0</v>
      </c>
      <c r="AI24" s="15">
        <v>23254</v>
      </c>
      <c r="AJ24" s="15">
        <v>47369</v>
      </c>
      <c r="AK24" s="78">
        <v>43101</v>
      </c>
      <c r="AL24" s="70" t="s">
        <v>476</v>
      </c>
      <c r="AM24" s="15" t="s">
        <v>486</v>
      </c>
      <c r="AN24" s="70" t="s">
        <v>487</v>
      </c>
      <c r="AO24" s="15" t="s">
        <v>380</v>
      </c>
      <c r="AP24" s="70" t="s">
        <v>488</v>
      </c>
      <c r="AQ24" s="80">
        <v>23377196.98</v>
      </c>
      <c r="AR24" s="70"/>
      <c r="AS24" s="66">
        <f t="shared" si="13"/>
        <v>23377196.98</v>
      </c>
      <c r="AT24" s="71">
        <v>23377196.98</v>
      </c>
      <c r="AU24" s="71"/>
      <c r="AV24" s="77">
        <v>43101</v>
      </c>
      <c r="AW24" s="77">
        <v>43281</v>
      </c>
      <c r="AX24" s="60" t="s">
        <v>249</v>
      </c>
      <c r="AY24" s="82">
        <v>23377196.98</v>
      </c>
      <c r="AZ24" s="69">
        <f t="shared" si="0"/>
        <v>0</v>
      </c>
      <c r="BA24" s="60" t="s">
        <v>174</v>
      </c>
      <c r="BB24" s="55" t="str">
        <f>IFERROR(VLOOKUP(BA24,CONVENCIONES!$A$67:$B$70,2,FALSE)," ")</f>
        <v xml:space="preserve"> </v>
      </c>
    </row>
    <row r="25" spans="1:55" s="58" customFormat="1" x14ac:dyDescent="0.25">
      <c r="A25" s="57">
        <f t="shared" si="1"/>
        <v>24</v>
      </c>
      <c r="B25" s="60" t="s">
        <v>24</v>
      </c>
      <c r="C25" s="61">
        <f>IFERROR(VLOOKUP(B25,[1]UNIDADES!$A:$F,2,FALSE)," ")</f>
        <v>4</v>
      </c>
      <c r="D25" s="61" t="str">
        <f>IFERROR(VLOOKUP(B25,[1]UNIDADES!$A:$F,4,FALSE)," ")</f>
        <v>REGIÓN 9</v>
      </c>
      <c r="E25" s="61" t="str">
        <f>IFERROR(VLOOKUP(B25,[1]UNIDADES!$A:$F,5,FALSE)," ")</f>
        <v>DIRECCIÓN INTELIGENCIA POLICIAL</v>
      </c>
      <c r="F25" s="61" t="str">
        <f>IFERROR(VLOOKUP(B25,[1]UNIDADES!$A:$F,6,FALSE)," ")</f>
        <v>830000097-5</v>
      </c>
      <c r="G25" s="62" t="s">
        <v>409</v>
      </c>
      <c r="H25" s="62">
        <v>3212133179</v>
      </c>
      <c r="I25" s="63" t="s">
        <v>410</v>
      </c>
      <c r="J25" s="63" t="s">
        <v>411</v>
      </c>
      <c r="K25" s="15" t="s">
        <v>489</v>
      </c>
      <c r="L25" s="15" t="s">
        <v>490</v>
      </c>
      <c r="M25" s="70" t="s">
        <v>491</v>
      </c>
      <c r="N25" s="71">
        <v>0</v>
      </c>
      <c r="O25" s="71">
        <v>170000000</v>
      </c>
      <c r="P25" s="71">
        <v>0</v>
      </c>
      <c r="Q25" s="66">
        <f t="shared" si="21"/>
        <v>170000000</v>
      </c>
      <c r="R25" s="66">
        <f t="shared" si="22"/>
        <v>170000000</v>
      </c>
      <c r="S25" s="65">
        <v>0</v>
      </c>
      <c r="T25" s="66">
        <f t="shared" si="4"/>
        <v>170000000</v>
      </c>
      <c r="U25" s="64"/>
      <c r="V25" s="72">
        <v>43111</v>
      </c>
      <c r="W25" s="72">
        <v>43112</v>
      </c>
      <c r="X25" s="71">
        <v>170000000</v>
      </c>
      <c r="Y25" s="15" t="s">
        <v>469</v>
      </c>
      <c r="Z25" s="60" t="s">
        <v>269</v>
      </c>
      <c r="AA25" s="76" t="s">
        <v>492</v>
      </c>
      <c r="AB25" s="60" t="s">
        <v>381</v>
      </c>
      <c r="AC25" s="77">
        <v>43096</v>
      </c>
      <c r="AD25" s="77">
        <v>43104</v>
      </c>
      <c r="AE25" s="77">
        <v>43125</v>
      </c>
      <c r="AF25" s="15" t="s">
        <v>122</v>
      </c>
      <c r="AG25" s="67" t="str">
        <f t="shared" si="11"/>
        <v>CUMPLIÓ</v>
      </c>
      <c r="AH25" s="68">
        <f t="shared" si="12"/>
        <v>0</v>
      </c>
      <c r="AI25" s="15" t="s">
        <v>493</v>
      </c>
      <c r="AJ25" s="15" t="s">
        <v>494</v>
      </c>
      <c r="AK25" s="78">
        <v>43125</v>
      </c>
      <c r="AL25" s="70" t="s">
        <v>491</v>
      </c>
      <c r="AM25" s="15" t="s">
        <v>495</v>
      </c>
      <c r="AN25" s="70" t="s">
        <v>496</v>
      </c>
      <c r="AO25" s="15" t="s">
        <v>380</v>
      </c>
      <c r="AP25" s="70" t="s">
        <v>497</v>
      </c>
      <c r="AQ25" s="80">
        <v>170000000</v>
      </c>
      <c r="AR25" s="70"/>
      <c r="AS25" s="66">
        <f t="shared" si="13"/>
        <v>170000000</v>
      </c>
      <c r="AT25" s="71">
        <v>170000000</v>
      </c>
      <c r="AU25" s="71"/>
      <c r="AV25" s="77">
        <v>43129</v>
      </c>
      <c r="AW25" s="77">
        <v>43449</v>
      </c>
      <c r="AX25" s="60" t="s">
        <v>249</v>
      </c>
      <c r="AY25" s="82">
        <v>170000000</v>
      </c>
      <c r="AZ25" s="69">
        <f t="shared" si="0"/>
        <v>0</v>
      </c>
      <c r="BA25" s="60" t="s">
        <v>174</v>
      </c>
      <c r="BB25" s="55" t="str">
        <f>IFERROR(VLOOKUP(BA25,CONVENCIONES!$A$67:$B$70,2,FALSE)," ")</f>
        <v xml:space="preserve"> </v>
      </c>
    </row>
    <row r="26" spans="1:55" s="58" customFormat="1" x14ac:dyDescent="0.25">
      <c r="A26" s="57">
        <f t="shared" si="1"/>
        <v>25</v>
      </c>
      <c r="B26" s="60" t="s">
        <v>24</v>
      </c>
      <c r="C26" s="61">
        <f>IFERROR(VLOOKUP(B26,[1]UNIDADES!$A:$F,2,FALSE)," ")</f>
        <v>4</v>
      </c>
      <c r="D26" s="61" t="str">
        <f>IFERROR(VLOOKUP(B26,[1]UNIDADES!$A:$F,4,FALSE)," ")</f>
        <v>REGIÓN 9</v>
      </c>
      <c r="E26" s="61" t="str">
        <f>IFERROR(VLOOKUP(B26,[1]UNIDADES!$A:$F,5,FALSE)," ")</f>
        <v>DIRECCIÓN INTELIGENCIA POLICIAL</v>
      </c>
      <c r="F26" s="61" t="str">
        <f>IFERROR(VLOOKUP(B26,[1]UNIDADES!$A:$F,6,FALSE)," ")</f>
        <v>830000097-5</v>
      </c>
      <c r="G26" s="62" t="s">
        <v>409</v>
      </c>
      <c r="H26" s="62">
        <v>3212133179</v>
      </c>
      <c r="I26" s="63" t="s">
        <v>410</v>
      </c>
      <c r="J26" s="63" t="s">
        <v>411</v>
      </c>
      <c r="K26" s="15" t="s">
        <v>498</v>
      </c>
      <c r="L26" s="15" t="s">
        <v>499</v>
      </c>
      <c r="M26" s="70" t="s">
        <v>500</v>
      </c>
      <c r="N26" s="71">
        <v>0</v>
      </c>
      <c r="O26" s="71">
        <v>50000000</v>
      </c>
      <c r="P26" s="71">
        <v>0</v>
      </c>
      <c r="Q26" s="66">
        <f t="shared" si="21"/>
        <v>50000000</v>
      </c>
      <c r="R26" s="66">
        <f t="shared" si="22"/>
        <v>50000000</v>
      </c>
      <c r="S26" s="65">
        <v>0</v>
      </c>
      <c r="T26" s="66">
        <f t="shared" si="4"/>
        <v>50000000</v>
      </c>
      <c r="U26" s="64"/>
      <c r="V26" s="72">
        <v>43119</v>
      </c>
      <c r="W26" s="72">
        <v>43120</v>
      </c>
      <c r="X26" s="71">
        <v>49999040</v>
      </c>
      <c r="Y26" s="15" t="s">
        <v>469</v>
      </c>
      <c r="Z26" s="60" t="s">
        <v>159</v>
      </c>
      <c r="AA26" s="76" t="s">
        <v>501</v>
      </c>
      <c r="AB26" s="60" t="s">
        <v>381</v>
      </c>
      <c r="AC26" s="77">
        <v>43105</v>
      </c>
      <c r="AD26" s="77">
        <v>43117</v>
      </c>
      <c r="AE26" s="77">
        <v>43138</v>
      </c>
      <c r="AF26" s="15" t="s">
        <v>383</v>
      </c>
      <c r="AG26" s="67" t="str">
        <f t="shared" si="11"/>
        <v>CUMPLIÓ</v>
      </c>
      <c r="AH26" s="68">
        <f t="shared" si="12"/>
        <v>0</v>
      </c>
      <c r="AI26" s="15" t="s">
        <v>502</v>
      </c>
      <c r="AJ26" s="15" t="s">
        <v>503</v>
      </c>
      <c r="AK26" s="78">
        <v>43138</v>
      </c>
      <c r="AL26" s="70" t="s">
        <v>500</v>
      </c>
      <c r="AM26" s="15" t="s">
        <v>504</v>
      </c>
      <c r="AN26" s="70" t="s">
        <v>505</v>
      </c>
      <c r="AO26" s="15" t="s">
        <v>380</v>
      </c>
      <c r="AP26" s="70" t="s">
        <v>506</v>
      </c>
      <c r="AQ26" s="80">
        <v>49999040</v>
      </c>
      <c r="AR26" s="70"/>
      <c r="AS26" s="66">
        <f t="shared" si="13"/>
        <v>49999040</v>
      </c>
      <c r="AT26" s="71">
        <v>49999040</v>
      </c>
      <c r="AU26" s="71"/>
      <c r="AV26" s="77">
        <v>43145</v>
      </c>
      <c r="AW26" s="77">
        <v>43250</v>
      </c>
      <c r="AX26" s="60" t="s">
        <v>260</v>
      </c>
      <c r="AY26" s="82">
        <v>49999040</v>
      </c>
      <c r="AZ26" s="69">
        <f t="shared" si="0"/>
        <v>0</v>
      </c>
      <c r="BA26" s="60" t="s">
        <v>174</v>
      </c>
      <c r="BB26" s="55" t="str">
        <f>IFERROR(VLOOKUP(BA26,CONVENCIONES!$A$67:$B$70,2,FALSE)," ")</f>
        <v xml:space="preserve"> </v>
      </c>
    </row>
    <row r="27" spans="1:55" s="58" customFormat="1" x14ac:dyDescent="0.25">
      <c r="A27" s="57">
        <f t="shared" si="1"/>
        <v>26</v>
      </c>
      <c r="B27" s="60" t="s">
        <v>24</v>
      </c>
      <c r="C27" s="61">
        <f>IFERROR(VLOOKUP(B27,[1]UNIDADES!$A:$F,2,FALSE)," ")</f>
        <v>4</v>
      </c>
      <c r="D27" s="61" t="str">
        <f>IFERROR(VLOOKUP(B27,[1]UNIDADES!$A:$F,4,FALSE)," ")</f>
        <v>REGIÓN 9</v>
      </c>
      <c r="E27" s="61" t="str">
        <f>IFERROR(VLOOKUP(B27,[1]UNIDADES!$A:$F,5,FALSE)," ")</f>
        <v>DIRECCIÓN INTELIGENCIA POLICIAL</v>
      </c>
      <c r="F27" s="61" t="str">
        <f>IFERROR(VLOOKUP(B27,[1]UNIDADES!$A:$F,6,FALSE)," ")</f>
        <v>830000097-5</v>
      </c>
      <c r="G27" s="62" t="s">
        <v>409</v>
      </c>
      <c r="H27" s="62">
        <v>3212133179</v>
      </c>
      <c r="I27" s="63" t="s">
        <v>410</v>
      </c>
      <c r="J27" s="63" t="s">
        <v>411</v>
      </c>
      <c r="K27" s="15" t="s">
        <v>405</v>
      </c>
      <c r="L27" s="15" t="s">
        <v>405</v>
      </c>
      <c r="M27" s="70" t="s">
        <v>507</v>
      </c>
      <c r="N27" s="71">
        <v>0</v>
      </c>
      <c r="O27" s="71">
        <v>41918000</v>
      </c>
      <c r="P27" s="71">
        <v>0</v>
      </c>
      <c r="Q27" s="66">
        <f t="shared" si="21"/>
        <v>41918000</v>
      </c>
      <c r="R27" s="66">
        <f t="shared" si="22"/>
        <v>41918000</v>
      </c>
      <c r="S27" s="65">
        <v>0</v>
      </c>
      <c r="T27" s="66">
        <f t="shared" si="4"/>
        <v>41918000</v>
      </c>
      <c r="U27" s="64"/>
      <c r="V27" s="72">
        <v>43125</v>
      </c>
      <c r="W27" s="72">
        <v>43131</v>
      </c>
      <c r="X27" s="71">
        <v>41899900</v>
      </c>
      <c r="Y27" s="15" t="s">
        <v>469</v>
      </c>
      <c r="Z27" s="60" t="s">
        <v>159</v>
      </c>
      <c r="AA27" s="76" t="s">
        <v>508</v>
      </c>
      <c r="AB27" s="60" t="s">
        <v>381</v>
      </c>
      <c r="AC27" s="77">
        <v>43110</v>
      </c>
      <c r="AD27" s="77">
        <v>43125</v>
      </c>
      <c r="AE27" s="77">
        <v>43145</v>
      </c>
      <c r="AF27" s="15" t="s">
        <v>383</v>
      </c>
      <c r="AG27" s="67" t="str">
        <f t="shared" si="11"/>
        <v>CUMPLIÓ</v>
      </c>
      <c r="AH27" s="68">
        <f t="shared" si="12"/>
        <v>100</v>
      </c>
      <c r="AI27" s="15" t="s">
        <v>509</v>
      </c>
      <c r="AJ27" s="15" t="s">
        <v>510</v>
      </c>
      <c r="AK27" s="78">
        <v>43145</v>
      </c>
      <c r="AL27" s="70" t="s">
        <v>507</v>
      </c>
      <c r="AM27" s="15" t="s">
        <v>511</v>
      </c>
      <c r="AN27" s="70" t="s">
        <v>512</v>
      </c>
      <c r="AO27" s="15" t="s">
        <v>380</v>
      </c>
      <c r="AP27" s="70" t="s">
        <v>513</v>
      </c>
      <c r="AQ27" s="80">
        <v>41899800</v>
      </c>
      <c r="AR27" s="70"/>
      <c r="AS27" s="66">
        <f t="shared" si="13"/>
        <v>41899800</v>
      </c>
      <c r="AT27" s="71">
        <v>41899800</v>
      </c>
      <c r="AU27" s="71"/>
      <c r="AV27" s="77">
        <v>43159</v>
      </c>
      <c r="AW27" s="77">
        <v>43449</v>
      </c>
      <c r="AX27" s="60" t="s">
        <v>249</v>
      </c>
      <c r="AY27" s="82">
        <v>41899800</v>
      </c>
      <c r="AZ27" s="69">
        <f t="shared" si="0"/>
        <v>0</v>
      </c>
      <c r="BA27" s="60" t="s">
        <v>174</v>
      </c>
      <c r="BB27" s="55" t="str">
        <f>IFERROR(VLOOKUP(BA27,CONVENCIONES!$A$67:$B$70,2,FALSE)," ")</f>
        <v xml:space="preserve"> </v>
      </c>
    </row>
    <row r="28" spans="1:55" s="58" customFormat="1" x14ac:dyDescent="0.25">
      <c r="A28" s="57">
        <f t="shared" si="1"/>
        <v>27</v>
      </c>
      <c r="B28" s="60" t="s">
        <v>24</v>
      </c>
      <c r="C28" s="61">
        <f>IFERROR(VLOOKUP(B28,[1]UNIDADES!$A:$F,2,FALSE)," ")</f>
        <v>4</v>
      </c>
      <c r="D28" s="61" t="str">
        <f>IFERROR(VLOOKUP(B28,[1]UNIDADES!$A:$F,4,FALSE)," ")</f>
        <v>REGIÓN 9</v>
      </c>
      <c r="E28" s="61" t="str">
        <f>IFERROR(VLOOKUP(B28,[1]UNIDADES!$A:$F,5,FALSE)," ")</f>
        <v>DIRECCIÓN INTELIGENCIA POLICIAL</v>
      </c>
      <c r="F28" s="61" t="str">
        <f>IFERROR(VLOOKUP(B28,[1]UNIDADES!$A:$F,6,FALSE)," ")</f>
        <v>830000097-5</v>
      </c>
      <c r="G28" s="62" t="s">
        <v>409</v>
      </c>
      <c r="H28" s="62">
        <v>3212133179</v>
      </c>
      <c r="I28" s="63" t="s">
        <v>410</v>
      </c>
      <c r="J28" s="63" t="s">
        <v>411</v>
      </c>
      <c r="K28" s="15" t="s">
        <v>514</v>
      </c>
      <c r="L28" s="15" t="s">
        <v>514</v>
      </c>
      <c r="M28" s="70" t="s">
        <v>515</v>
      </c>
      <c r="N28" s="71">
        <v>0</v>
      </c>
      <c r="O28" s="71">
        <v>30000000</v>
      </c>
      <c r="P28" s="71">
        <v>0</v>
      </c>
      <c r="Q28" s="66">
        <f t="shared" si="21"/>
        <v>30000000</v>
      </c>
      <c r="R28" s="66">
        <f t="shared" si="22"/>
        <v>30000000</v>
      </c>
      <c r="S28" s="65">
        <v>0</v>
      </c>
      <c r="T28" s="66">
        <f t="shared" si="4"/>
        <v>30000000</v>
      </c>
      <c r="U28" s="64"/>
      <c r="V28" s="72">
        <v>43128</v>
      </c>
      <c r="W28" s="72">
        <v>43132</v>
      </c>
      <c r="X28" s="71">
        <v>28500000</v>
      </c>
      <c r="Y28" s="15" t="s">
        <v>415</v>
      </c>
      <c r="Z28" s="60" t="s">
        <v>159</v>
      </c>
      <c r="AA28" s="76" t="s">
        <v>516</v>
      </c>
      <c r="AB28" s="60" t="s">
        <v>381</v>
      </c>
      <c r="AC28" s="77">
        <v>43111</v>
      </c>
      <c r="AD28" s="77">
        <v>43122</v>
      </c>
      <c r="AE28" s="77">
        <v>43146</v>
      </c>
      <c r="AF28" s="15" t="s">
        <v>383</v>
      </c>
      <c r="AG28" s="67" t="str">
        <f t="shared" si="11"/>
        <v>CUMPLIÓ</v>
      </c>
      <c r="AH28" s="68">
        <f>+X28-AS28</f>
        <v>5006211</v>
      </c>
      <c r="AI28" s="15" t="s">
        <v>517</v>
      </c>
      <c r="AJ28" s="15" t="s">
        <v>518</v>
      </c>
      <c r="AK28" s="78">
        <v>43146</v>
      </c>
      <c r="AL28" s="70" t="s">
        <v>515</v>
      </c>
      <c r="AM28" s="15" t="s">
        <v>519</v>
      </c>
      <c r="AN28" s="70" t="s">
        <v>520</v>
      </c>
      <c r="AO28" s="15" t="s">
        <v>380</v>
      </c>
      <c r="AP28" s="70" t="s">
        <v>521</v>
      </c>
      <c r="AQ28" s="80">
        <v>23493789</v>
      </c>
      <c r="AR28" s="70"/>
      <c r="AS28" s="66">
        <f t="shared" si="13"/>
        <v>23493789</v>
      </c>
      <c r="AT28" s="71">
        <v>23493789</v>
      </c>
      <c r="AU28" s="71"/>
      <c r="AV28" s="77">
        <v>43159</v>
      </c>
      <c r="AW28" s="77">
        <v>43393</v>
      </c>
      <c r="AX28" s="60" t="s">
        <v>249</v>
      </c>
      <c r="AY28" s="82">
        <v>23493789</v>
      </c>
      <c r="AZ28" s="69">
        <f t="shared" si="0"/>
        <v>0</v>
      </c>
      <c r="BA28" s="60" t="s">
        <v>173</v>
      </c>
      <c r="BB28" s="55" t="str">
        <f>IFERROR(VLOOKUP(BA28,CONVENCIONES!$A$67:$B$70,2,FALSE)," ")</f>
        <v xml:space="preserve"> </v>
      </c>
    </row>
    <row r="29" spans="1:55" s="58" customFormat="1" x14ac:dyDescent="0.25">
      <c r="A29" s="57">
        <f t="shared" si="1"/>
        <v>28</v>
      </c>
      <c r="B29" s="60" t="s">
        <v>24</v>
      </c>
      <c r="C29" s="61">
        <f>IFERROR(VLOOKUP(B29,[1]UNIDADES!$A:$F,2,FALSE)," ")</f>
        <v>4</v>
      </c>
      <c r="D29" s="61" t="str">
        <f>IFERROR(VLOOKUP(B29,[1]UNIDADES!$A:$F,4,FALSE)," ")</f>
        <v>REGIÓN 9</v>
      </c>
      <c r="E29" s="61" t="str">
        <f>IFERROR(VLOOKUP(B29,[1]UNIDADES!$A:$F,5,FALSE)," ")</f>
        <v>DIRECCIÓN INTELIGENCIA POLICIAL</v>
      </c>
      <c r="F29" s="61" t="str">
        <f>IFERROR(VLOOKUP(B29,[1]UNIDADES!$A:$F,6,FALSE)," ")</f>
        <v>830000097-5</v>
      </c>
      <c r="G29" s="62" t="s">
        <v>409</v>
      </c>
      <c r="H29" s="62">
        <v>3212133179</v>
      </c>
      <c r="I29" s="63" t="s">
        <v>410</v>
      </c>
      <c r="J29" s="63" t="s">
        <v>411</v>
      </c>
      <c r="K29" s="15" t="s">
        <v>405</v>
      </c>
      <c r="L29" s="15" t="s">
        <v>405</v>
      </c>
      <c r="M29" s="70" t="s">
        <v>522</v>
      </c>
      <c r="N29" s="71">
        <v>0</v>
      </c>
      <c r="O29" s="71">
        <v>15000000</v>
      </c>
      <c r="P29" s="71">
        <v>0</v>
      </c>
      <c r="Q29" s="66">
        <f t="shared" si="21"/>
        <v>15000000</v>
      </c>
      <c r="R29" s="66">
        <f t="shared" si="22"/>
        <v>15000000</v>
      </c>
      <c r="S29" s="65">
        <v>0</v>
      </c>
      <c r="T29" s="66">
        <f t="shared" si="4"/>
        <v>15000000</v>
      </c>
      <c r="U29" s="64"/>
      <c r="V29" s="72">
        <v>43131</v>
      </c>
      <c r="W29" s="72">
        <v>43133</v>
      </c>
      <c r="X29" s="71">
        <v>14999950</v>
      </c>
      <c r="Y29" s="15" t="s">
        <v>469</v>
      </c>
      <c r="Z29" s="60" t="s">
        <v>159</v>
      </c>
      <c r="AA29" s="76" t="s">
        <v>523</v>
      </c>
      <c r="AB29" s="60" t="s">
        <v>381</v>
      </c>
      <c r="AC29" s="77">
        <v>43115</v>
      </c>
      <c r="AD29" s="77">
        <v>43122</v>
      </c>
      <c r="AE29" s="77">
        <v>43147</v>
      </c>
      <c r="AF29" s="15" t="s">
        <v>383</v>
      </c>
      <c r="AG29" s="67" t="str">
        <f t="shared" si="11"/>
        <v>CUMPLIÓ</v>
      </c>
      <c r="AH29" s="68">
        <f t="shared" si="12"/>
        <v>5479950</v>
      </c>
      <c r="AI29" s="15" t="s">
        <v>524</v>
      </c>
      <c r="AJ29" s="15" t="s">
        <v>525</v>
      </c>
      <c r="AK29" s="78">
        <v>43147</v>
      </c>
      <c r="AL29" s="70" t="s">
        <v>522</v>
      </c>
      <c r="AM29" s="15" t="s">
        <v>526</v>
      </c>
      <c r="AN29" s="70" t="s">
        <v>527</v>
      </c>
      <c r="AO29" s="15" t="s">
        <v>380</v>
      </c>
      <c r="AP29" s="70" t="s">
        <v>528</v>
      </c>
      <c r="AQ29" s="80">
        <v>9520000</v>
      </c>
      <c r="AR29" s="70"/>
      <c r="AS29" s="66">
        <f t="shared" si="13"/>
        <v>9520000</v>
      </c>
      <c r="AT29" s="71">
        <v>9520000</v>
      </c>
      <c r="AU29" s="71"/>
      <c r="AV29" s="77">
        <v>43153</v>
      </c>
      <c r="AW29" s="77">
        <v>43444</v>
      </c>
      <c r="AX29" s="60" t="s">
        <v>249</v>
      </c>
      <c r="AY29" s="82">
        <v>9520000</v>
      </c>
      <c r="AZ29" s="69">
        <f t="shared" si="0"/>
        <v>0</v>
      </c>
      <c r="BA29" s="60" t="s">
        <v>174</v>
      </c>
      <c r="BB29" s="55" t="str">
        <f>IFERROR(VLOOKUP(BA29,CONVENCIONES!$A$67:$B$70,2,FALSE)," ")</f>
        <v xml:space="preserve"> </v>
      </c>
    </row>
    <row r="30" spans="1:55" s="58" customFormat="1" x14ac:dyDescent="0.25">
      <c r="A30" s="57">
        <f t="shared" si="1"/>
        <v>29</v>
      </c>
      <c r="B30" s="60" t="s">
        <v>24</v>
      </c>
      <c r="C30" s="61">
        <f>IFERROR(VLOOKUP(B30,[1]UNIDADES!$A:$F,2,FALSE)," ")</f>
        <v>4</v>
      </c>
      <c r="D30" s="61" t="str">
        <f>IFERROR(VLOOKUP(B30,[1]UNIDADES!$A:$F,4,FALSE)," ")</f>
        <v>REGIÓN 9</v>
      </c>
      <c r="E30" s="61" t="str">
        <f>IFERROR(VLOOKUP(B30,[1]UNIDADES!$A:$F,5,FALSE)," ")</f>
        <v>DIRECCIÓN INTELIGENCIA POLICIAL</v>
      </c>
      <c r="F30" s="61" t="str">
        <f>IFERROR(VLOOKUP(B30,[1]UNIDADES!$A:$F,6,FALSE)," ")</f>
        <v>830000097-5</v>
      </c>
      <c r="G30" s="62" t="s">
        <v>409</v>
      </c>
      <c r="H30" s="62">
        <v>3212133179</v>
      </c>
      <c r="I30" s="63" t="s">
        <v>410</v>
      </c>
      <c r="J30" s="63" t="s">
        <v>411</v>
      </c>
      <c r="K30" s="15" t="s">
        <v>529</v>
      </c>
      <c r="L30" s="15" t="s">
        <v>529</v>
      </c>
      <c r="M30" s="70" t="s">
        <v>530</v>
      </c>
      <c r="N30" s="71">
        <v>0</v>
      </c>
      <c r="O30" s="71">
        <v>65000000</v>
      </c>
      <c r="P30" s="71">
        <v>0</v>
      </c>
      <c r="Q30" s="66">
        <f t="shared" si="21"/>
        <v>65000000</v>
      </c>
      <c r="R30" s="66">
        <f t="shared" si="22"/>
        <v>65000000</v>
      </c>
      <c r="S30" s="65">
        <v>0</v>
      </c>
      <c r="T30" s="66">
        <f t="shared" si="4"/>
        <v>65000000</v>
      </c>
      <c r="U30" s="64"/>
      <c r="V30" s="72">
        <v>43129</v>
      </c>
      <c r="W30" s="72">
        <v>43132</v>
      </c>
      <c r="X30" s="71">
        <v>54266732.520000003</v>
      </c>
      <c r="Y30" s="15" t="s">
        <v>469</v>
      </c>
      <c r="Z30" s="60" t="s">
        <v>159</v>
      </c>
      <c r="AA30" s="76" t="s">
        <v>531</v>
      </c>
      <c r="AB30" s="60" t="s">
        <v>381</v>
      </c>
      <c r="AC30" s="77">
        <v>43116</v>
      </c>
      <c r="AD30" s="77">
        <v>43125</v>
      </c>
      <c r="AE30" s="77">
        <v>43147</v>
      </c>
      <c r="AF30" s="15" t="s">
        <v>383</v>
      </c>
      <c r="AG30" s="67" t="str">
        <f t="shared" si="11"/>
        <v>CUMPLIÓ</v>
      </c>
      <c r="AH30" s="68">
        <f t="shared" si="12"/>
        <v>30144634.520000003</v>
      </c>
      <c r="AI30" s="15" t="s">
        <v>532</v>
      </c>
      <c r="AJ30" s="15" t="s">
        <v>533</v>
      </c>
      <c r="AK30" s="78">
        <v>43147</v>
      </c>
      <c r="AL30" s="70" t="s">
        <v>530</v>
      </c>
      <c r="AM30" s="15" t="s">
        <v>534</v>
      </c>
      <c r="AN30" s="70" t="s">
        <v>535</v>
      </c>
      <c r="AO30" s="15" t="s">
        <v>380</v>
      </c>
      <c r="AP30" s="70" t="s">
        <v>536</v>
      </c>
      <c r="AQ30" s="80">
        <v>24122098</v>
      </c>
      <c r="AR30" s="70"/>
      <c r="AS30" s="66">
        <f t="shared" si="13"/>
        <v>24122098</v>
      </c>
      <c r="AT30" s="71">
        <v>24122098</v>
      </c>
      <c r="AU30" s="71"/>
      <c r="AV30" s="77">
        <v>43161</v>
      </c>
      <c r="AW30" s="77">
        <v>43449</v>
      </c>
      <c r="AX30" s="60" t="s">
        <v>249</v>
      </c>
      <c r="AY30" s="82">
        <v>24122098</v>
      </c>
      <c r="AZ30" s="69">
        <f t="shared" si="0"/>
        <v>0</v>
      </c>
      <c r="BA30" s="60" t="s">
        <v>174</v>
      </c>
      <c r="BB30" s="55" t="str">
        <f>IFERROR(VLOOKUP(BA30,CONVENCIONES!$A$67:$B$70,2,FALSE)," ")</f>
        <v xml:space="preserve"> </v>
      </c>
    </row>
    <row r="31" spans="1:55" s="58" customFormat="1" x14ac:dyDescent="0.25">
      <c r="A31" s="57">
        <f t="shared" si="1"/>
        <v>30</v>
      </c>
      <c r="B31" s="60" t="s">
        <v>24</v>
      </c>
      <c r="C31" s="61">
        <f>IFERROR(VLOOKUP(B31,[1]UNIDADES!$A:$F,2,FALSE)," ")</f>
        <v>4</v>
      </c>
      <c r="D31" s="61" t="str">
        <f>IFERROR(VLOOKUP(B31,[1]UNIDADES!$A:$F,4,FALSE)," ")</f>
        <v>REGIÓN 9</v>
      </c>
      <c r="E31" s="61" t="str">
        <f>IFERROR(VLOOKUP(B31,[1]UNIDADES!$A:$F,5,FALSE)," ")</f>
        <v>DIRECCIÓN INTELIGENCIA POLICIAL</v>
      </c>
      <c r="F31" s="61" t="str">
        <f>IFERROR(VLOOKUP(B31,[1]UNIDADES!$A:$F,6,FALSE)," ")</f>
        <v>830000097-5</v>
      </c>
      <c r="G31" s="62" t="s">
        <v>409</v>
      </c>
      <c r="H31" s="62">
        <v>3212133179</v>
      </c>
      <c r="I31" s="63" t="s">
        <v>410</v>
      </c>
      <c r="J31" s="63" t="s">
        <v>411</v>
      </c>
      <c r="K31" s="15" t="s">
        <v>537</v>
      </c>
      <c r="L31" s="15" t="s">
        <v>425</v>
      </c>
      <c r="M31" s="70" t="s">
        <v>538</v>
      </c>
      <c r="N31" s="71">
        <v>0</v>
      </c>
      <c r="O31" s="71">
        <v>80000000</v>
      </c>
      <c r="P31" s="71">
        <v>0</v>
      </c>
      <c r="Q31" s="66">
        <f t="shared" si="21"/>
        <v>80000000</v>
      </c>
      <c r="R31" s="66">
        <f t="shared" si="22"/>
        <v>80000000</v>
      </c>
      <c r="S31" s="65">
        <v>0</v>
      </c>
      <c r="T31" s="66">
        <f t="shared" si="4"/>
        <v>80000000</v>
      </c>
      <c r="U31" s="64"/>
      <c r="V31" s="72">
        <v>43128</v>
      </c>
      <c r="W31" s="72">
        <v>43133</v>
      </c>
      <c r="X31" s="71">
        <v>69950000</v>
      </c>
      <c r="Y31" s="15" t="s">
        <v>436</v>
      </c>
      <c r="Z31" s="60" t="s">
        <v>159</v>
      </c>
      <c r="AA31" s="76" t="s">
        <v>539</v>
      </c>
      <c r="AB31" s="60" t="s">
        <v>381</v>
      </c>
      <c r="AC31" s="77">
        <v>43115</v>
      </c>
      <c r="AD31" s="77">
        <v>43123</v>
      </c>
      <c r="AE31" s="77">
        <v>43150</v>
      </c>
      <c r="AF31" s="15" t="s">
        <v>383</v>
      </c>
      <c r="AG31" s="67" t="str">
        <f t="shared" si="11"/>
        <v>CUMPLIÓ</v>
      </c>
      <c r="AH31" s="68">
        <f t="shared" si="12"/>
        <v>13450000</v>
      </c>
      <c r="AI31" s="15" t="s">
        <v>540</v>
      </c>
      <c r="AJ31" s="15" t="s">
        <v>541</v>
      </c>
      <c r="AK31" s="78">
        <v>43147</v>
      </c>
      <c r="AL31" s="70" t="s">
        <v>538</v>
      </c>
      <c r="AM31" s="15" t="s">
        <v>542</v>
      </c>
      <c r="AN31" s="70" t="s">
        <v>543</v>
      </c>
      <c r="AO31" s="15" t="s">
        <v>380</v>
      </c>
      <c r="AP31" s="70" t="s">
        <v>544</v>
      </c>
      <c r="AQ31" s="80">
        <v>56500000</v>
      </c>
      <c r="AR31" s="70"/>
      <c r="AS31" s="66">
        <f t="shared" si="13"/>
        <v>56500000</v>
      </c>
      <c r="AT31" s="71">
        <v>56500000</v>
      </c>
      <c r="AU31" s="71"/>
      <c r="AV31" s="77">
        <v>43159</v>
      </c>
      <c r="AW31" s="77">
        <v>43281</v>
      </c>
      <c r="AX31" s="60" t="s">
        <v>260</v>
      </c>
      <c r="AY31" s="82">
        <v>56500000</v>
      </c>
      <c r="AZ31" s="69">
        <f t="shared" si="0"/>
        <v>0</v>
      </c>
      <c r="BA31" s="60" t="s">
        <v>174</v>
      </c>
      <c r="BB31" s="55" t="str">
        <f>IFERROR(VLOOKUP(BA31,CONVENCIONES!$A$67:$B$70,2,FALSE)," ")</f>
        <v xml:space="preserve"> </v>
      </c>
    </row>
    <row r="32" spans="1:55" s="58" customFormat="1" x14ac:dyDescent="0.25">
      <c r="A32" s="57">
        <f t="shared" si="1"/>
        <v>31</v>
      </c>
      <c r="B32" s="60" t="s">
        <v>24</v>
      </c>
      <c r="C32" s="61">
        <f>IFERROR(VLOOKUP(B32,[1]UNIDADES!$A:$F,2,FALSE)," ")</f>
        <v>4</v>
      </c>
      <c r="D32" s="61" t="str">
        <f>IFERROR(VLOOKUP(B32,[1]UNIDADES!$A:$F,4,FALSE)," ")</f>
        <v>REGIÓN 9</v>
      </c>
      <c r="E32" s="61" t="str">
        <f>IFERROR(VLOOKUP(B32,[1]UNIDADES!$A:$F,5,FALSE)," ")</f>
        <v>DIRECCIÓN INTELIGENCIA POLICIAL</v>
      </c>
      <c r="F32" s="61" t="str">
        <f>IFERROR(VLOOKUP(B32,[1]UNIDADES!$A:$F,6,FALSE)," ")</f>
        <v>830000097-5</v>
      </c>
      <c r="G32" s="62" t="s">
        <v>409</v>
      </c>
      <c r="H32" s="62">
        <v>3212133179</v>
      </c>
      <c r="I32" s="63" t="s">
        <v>410</v>
      </c>
      <c r="J32" s="63" t="s">
        <v>411</v>
      </c>
      <c r="K32" s="15" t="s">
        <v>545</v>
      </c>
      <c r="L32" s="15" t="s">
        <v>403</v>
      </c>
      <c r="M32" s="70" t="s">
        <v>546</v>
      </c>
      <c r="N32" s="71">
        <v>0</v>
      </c>
      <c r="O32" s="71">
        <v>25000000</v>
      </c>
      <c r="P32" s="71">
        <v>0</v>
      </c>
      <c r="Q32" s="66">
        <f t="shared" si="21"/>
        <v>25000000</v>
      </c>
      <c r="R32" s="66">
        <f t="shared" si="22"/>
        <v>25000000</v>
      </c>
      <c r="S32" s="65">
        <v>0</v>
      </c>
      <c r="T32" s="66">
        <f t="shared" si="4"/>
        <v>25000000</v>
      </c>
      <c r="U32" s="64"/>
      <c r="V32" s="72">
        <v>43128</v>
      </c>
      <c r="W32" s="72">
        <v>43131</v>
      </c>
      <c r="X32" s="71">
        <v>24982900</v>
      </c>
      <c r="Y32" s="15" t="s">
        <v>415</v>
      </c>
      <c r="Z32" s="60" t="s">
        <v>159</v>
      </c>
      <c r="AA32" s="76" t="s">
        <v>547</v>
      </c>
      <c r="AB32" s="60" t="s">
        <v>381</v>
      </c>
      <c r="AC32" s="77">
        <v>43112</v>
      </c>
      <c r="AD32" s="77">
        <v>43126</v>
      </c>
      <c r="AE32" s="77">
        <v>43152</v>
      </c>
      <c r="AF32" s="15" t="s">
        <v>383</v>
      </c>
      <c r="AG32" s="67" t="str">
        <f t="shared" si="11"/>
        <v>CUMPLIÓ</v>
      </c>
      <c r="AH32" s="68">
        <f t="shared" si="12"/>
        <v>7982900</v>
      </c>
      <c r="AI32" s="15" t="s">
        <v>548</v>
      </c>
      <c r="AJ32" s="15" t="s">
        <v>549</v>
      </c>
      <c r="AK32" s="78">
        <v>43150</v>
      </c>
      <c r="AL32" s="70" t="s">
        <v>546</v>
      </c>
      <c r="AM32" s="15" t="s">
        <v>550</v>
      </c>
      <c r="AN32" s="70" t="s">
        <v>551</v>
      </c>
      <c r="AO32" s="15" t="s">
        <v>380</v>
      </c>
      <c r="AP32" s="70" t="s">
        <v>552</v>
      </c>
      <c r="AQ32" s="80">
        <v>17000000</v>
      </c>
      <c r="AR32" s="70"/>
      <c r="AS32" s="66">
        <f t="shared" si="13"/>
        <v>17000000</v>
      </c>
      <c r="AT32" s="71">
        <v>17000000</v>
      </c>
      <c r="AU32" s="71"/>
      <c r="AV32" s="77">
        <v>43160</v>
      </c>
      <c r="AW32" s="77">
        <v>43449</v>
      </c>
      <c r="AX32" s="60" t="s">
        <v>249</v>
      </c>
      <c r="AY32" s="82">
        <v>17000000</v>
      </c>
      <c r="AZ32" s="69">
        <f t="shared" si="0"/>
        <v>0</v>
      </c>
      <c r="BA32" s="60" t="s">
        <v>174</v>
      </c>
      <c r="BB32" s="55" t="str">
        <f>IFERROR(VLOOKUP(BA32,CONVENCIONES!$A$67:$B$70,2,FALSE)," ")</f>
        <v xml:space="preserve"> </v>
      </c>
    </row>
    <row r="33" spans="1:55" s="58" customFormat="1" x14ac:dyDescent="0.25">
      <c r="A33" s="57">
        <f t="shared" si="1"/>
        <v>32</v>
      </c>
      <c r="B33" s="60" t="s">
        <v>24</v>
      </c>
      <c r="C33" s="61">
        <f>IFERROR(VLOOKUP(B33,[1]UNIDADES!$A:$F,2,FALSE)," ")</f>
        <v>4</v>
      </c>
      <c r="D33" s="61" t="str">
        <f>IFERROR(VLOOKUP(B33,[1]UNIDADES!$A:$F,4,FALSE)," ")</f>
        <v>REGIÓN 9</v>
      </c>
      <c r="E33" s="61" t="str">
        <f>IFERROR(VLOOKUP(B33,[1]UNIDADES!$A:$F,5,FALSE)," ")</f>
        <v>DIRECCIÓN INTELIGENCIA POLICIAL</v>
      </c>
      <c r="F33" s="61" t="str">
        <f>IFERROR(VLOOKUP(B33,[1]UNIDADES!$A:$F,6,FALSE)," ")</f>
        <v>830000097-5</v>
      </c>
      <c r="G33" s="62" t="s">
        <v>409</v>
      </c>
      <c r="H33" s="62">
        <v>3212133179</v>
      </c>
      <c r="I33" s="63" t="s">
        <v>410</v>
      </c>
      <c r="J33" s="63" t="s">
        <v>411</v>
      </c>
      <c r="K33" s="15" t="s">
        <v>529</v>
      </c>
      <c r="L33" s="15" t="s">
        <v>529</v>
      </c>
      <c r="M33" s="70" t="s">
        <v>553</v>
      </c>
      <c r="N33" s="71">
        <v>0</v>
      </c>
      <c r="O33" s="71">
        <v>16000000</v>
      </c>
      <c r="P33" s="71">
        <v>0</v>
      </c>
      <c r="Q33" s="66">
        <f t="shared" si="21"/>
        <v>16000000</v>
      </c>
      <c r="R33" s="66">
        <f t="shared" si="22"/>
        <v>16000000</v>
      </c>
      <c r="S33" s="65">
        <v>0</v>
      </c>
      <c r="T33" s="66">
        <f t="shared" si="4"/>
        <v>16000000</v>
      </c>
      <c r="U33" s="64"/>
      <c r="V33" s="72">
        <v>43125</v>
      </c>
      <c r="W33" s="72">
        <v>43131</v>
      </c>
      <c r="X33" s="71">
        <v>15808800</v>
      </c>
      <c r="Y33" s="15" t="s">
        <v>469</v>
      </c>
      <c r="Z33" s="60" t="s">
        <v>159</v>
      </c>
      <c r="AA33" s="76" t="s">
        <v>554</v>
      </c>
      <c r="AB33" s="60" t="s">
        <v>381</v>
      </c>
      <c r="AC33" s="77">
        <v>43110</v>
      </c>
      <c r="AD33" s="77">
        <v>43123</v>
      </c>
      <c r="AE33" s="77">
        <v>43164</v>
      </c>
      <c r="AF33" s="15" t="s">
        <v>384</v>
      </c>
      <c r="AG33" s="67" t="str">
        <f t="shared" si="11"/>
        <v>CUMPLIÓ</v>
      </c>
      <c r="AH33" s="68">
        <f t="shared" si="12"/>
        <v>4128800</v>
      </c>
      <c r="AI33" s="15" t="s">
        <v>555</v>
      </c>
      <c r="AJ33" s="15" t="s">
        <v>556</v>
      </c>
      <c r="AK33" s="78">
        <v>43152</v>
      </c>
      <c r="AL33" s="70" t="s">
        <v>553</v>
      </c>
      <c r="AM33" s="15" t="s">
        <v>557</v>
      </c>
      <c r="AN33" s="70" t="s">
        <v>558</v>
      </c>
      <c r="AO33" s="15" t="s">
        <v>380</v>
      </c>
      <c r="AP33" s="70" t="s">
        <v>559</v>
      </c>
      <c r="AQ33" s="80">
        <v>11680000</v>
      </c>
      <c r="AR33" s="70"/>
      <c r="AS33" s="66">
        <f t="shared" si="13"/>
        <v>11680000</v>
      </c>
      <c r="AT33" s="71">
        <v>11680000</v>
      </c>
      <c r="AU33" s="71"/>
      <c r="AV33" s="77">
        <v>43165</v>
      </c>
      <c r="AW33" s="77">
        <v>43449</v>
      </c>
      <c r="AX33" s="60" t="s">
        <v>260</v>
      </c>
      <c r="AY33" s="82">
        <v>11680000</v>
      </c>
      <c r="AZ33" s="69">
        <f t="shared" si="0"/>
        <v>0</v>
      </c>
      <c r="BA33" s="60" t="s">
        <v>174</v>
      </c>
      <c r="BB33" s="55" t="str">
        <f>IFERROR(VLOOKUP(BA33,CONVENCIONES!$A$67:$B$70,2,FALSE)," ")</f>
        <v xml:space="preserve"> </v>
      </c>
    </row>
    <row r="34" spans="1:55" s="58" customFormat="1" x14ac:dyDescent="0.25">
      <c r="A34" s="57">
        <f t="shared" si="1"/>
        <v>33</v>
      </c>
      <c r="B34" s="60" t="s">
        <v>24</v>
      </c>
      <c r="C34" s="61">
        <f>IFERROR(VLOOKUP(B34,[1]UNIDADES!$A:$F,2,FALSE)," ")</f>
        <v>4</v>
      </c>
      <c r="D34" s="61" t="str">
        <f>IFERROR(VLOOKUP(B34,[1]UNIDADES!$A:$F,4,FALSE)," ")</f>
        <v>REGIÓN 9</v>
      </c>
      <c r="E34" s="61" t="str">
        <f>IFERROR(VLOOKUP(B34,[1]UNIDADES!$A:$F,5,FALSE)," ")</f>
        <v>DIRECCIÓN INTELIGENCIA POLICIAL</v>
      </c>
      <c r="F34" s="61" t="str">
        <f>IFERROR(VLOOKUP(B34,[1]UNIDADES!$A:$F,6,FALSE)," ")</f>
        <v>830000097-5</v>
      </c>
      <c r="G34" s="62" t="s">
        <v>409</v>
      </c>
      <c r="H34" s="62">
        <v>3212133179</v>
      </c>
      <c r="I34" s="63" t="s">
        <v>410</v>
      </c>
      <c r="J34" s="63" t="s">
        <v>411</v>
      </c>
      <c r="K34" s="15" t="s">
        <v>405</v>
      </c>
      <c r="L34" s="15" t="s">
        <v>405</v>
      </c>
      <c r="M34" s="70" t="s">
        <v>560</v>
      </c>
      <c r="N34" s="71">
        <v>0</v>
      </c>
      <c r="O34" s="71">
        <v>46350000</v>
      </c>
      <c r="P34" s="71">
        <v>0</v>
      </c>
      <c r="Q34" s="66">
        <f t="shared" si="21"/>
        <v>46350000</v>
      </c>
      <c r="R34" s="66">
        <f t="shared" si="22"/>
        <v>46350000</v>
      </c>
      <c r="S34" s="65">
        <v>0</v>
      </c>
      <c r="T34" s="66">
        <f t="shared" si="4"/>
        <v>46350000</v>
      </c>
      <c r="U34" s="64"/>
      <c r="V34" s="72">
        <v>43136</v>
      </c>
      <c r="W34" s="72">
        <v>43140</v>
      </c>
      <c r="X34" s="71">
        <v>33261719.75</v>
      </c>
      <c r="Y34" s="15" t="s">
        <v>469</v>
      </c>
      <c r="Z34" s="60" t="s">
        <v>159</v>
      </c>
      <c r="AA34" s="76" t="s">
        <v>561</v>
      </c>
      <c r="AB34" s="60" t="s">
        <v>381</v>
      </c>
      <c r="AC34" s="77">
        <v>43120</v>
      </c>
      <c r="AD34" s="77">
        <v>43131</v>
      </c>
      <c r="AE34" s="77">
        <v>43168</v>
      </c>
      <c r="AF34" s="15" t="s">
        <v>384</v>
      </c>
      <c r="AG34" s="67" t="str">
        <f t="shared" si="11"/>
        <v>CUMPLIÓ</v>
      </c>
      <c r="AH34" s="68">
        <f t="shared" si="12"/>
        <v>11261719.75</v>
      </c>
      <c r="AI34" s="15" t="s">
        <v>562</v>
      </c>
      <c r="AJ34" s="15" t="s">
        <v>563</v>
      </c>
      <c r="AK34" s="78">
        <v>43154</v>
      </c>
      <c r="AL34" s="70" t="s">
        <v>560</v>
      </c>
      <c r="AM34" s="15" t="s">
        <v>564</v>
      </c>
      <c r="AN34" s="70" t="s">
        <v>565</v>
      </c>
      <c r="AO34" s="15" t="s">
        <v>380</v>
      </c>
      <c r="AP34" s="70" t="s">
        <v>566</v>
      </c>
      <c r="AQ34" s="80">
        <v>22000000</v>
      </c>
      <c r="AR34" s="70"/>
      <c r="AS34" s="66">
        <f t="shared" si="13"/>
        <v>22000000</v>
      </c>
      <c r="AT34" s="71">
        <v>22000000</v>
      </c>
      <c r="AU34" s="71"/>
      <c r="AV34" s="77">
        <v>43179</v>
      </c>
      <c r="AW34" s="77">
        <v>43449</v>
      </c>
      <c r="AX34" s="60" t="s">
        <v>249</v>
      </c>
      <c r="AY34" s="82">
        <v>22000000</v>
      </c>
      <c r="AZ34" s="69">
        <f t="shared" si="0"/>
        <v>0</v>
      </c>
      <c r="BA34" s="60" t="s">
        <v>174</v>
      </c>
      <c r="BB34" s="55" t="str">
        <f>IFERROR(VLOOKUP(BA34,CONVENCIONES!$A$67:$B$70,2,FALSE)," ")</f>
        <v xml:space="preserve"> </v>
      </c>
    </row>
    <row r="35" spans="1:55" s="58" customFormat="1" x14ac:dyDescent="0.25">
      <c r="A35" s="57">
        <f t="shared" si="1"/>
        <v>34</v>
      </c>
      <c r="B35" s="60" t="s">
        <v>24</v>
      </c>
      <c r="C35" s="61">
        <f>IFERROR(VLOOKUP(B35,[1]UNIDADES!$A:$F,2,FALSE)," ")</f>
        <v>4</v>
      </c>
      <c r="D35" s="61" t="str">
        <f>IFERROR(VLOOKUP(B35,[1]UNIDADES!$A:$F,4,FALSE)," ")</f>
        <v>REGIÓN 9</v>
      </c>
      <c r="E35" s="61" t="str">
        <f>IFERROR(VLOOKUP(B35,[1]UNIDADES!$A:$F,5,FALSE)," ")</f>
        <v>DIRECCIÓN INTELIGENCIA POLICIAL</v>
      </c>
      <c r="F35" s="61" t="str">
        <f>IFERROR(VLOOKUP(B35,[1]UNIDADES!$A:$F,6,FALSE)," ")</f>
        <v>830000097-5</v>
      </c>
      <c r="G35" s="62" t="s">
        <v>409</v>
      </c>
      <c r="H35" s="62">
        <v>3212133179</v>
      </c>
      <c r="I35" s="63" t="s">
        <v>410</v>
      </c>
      <c r="J35" s="63" t="s">
        <v>411</v>
      </c>
      <c r="K35" s="15" t="s">
        <v>498</v>
      </c>
      <c r="L35" s="15" t="s">
        <v>499</v>
      </c>
      <c r="M35" s="70" t="s">
        <v>567</v>
      </c>
      <c r="N35" s="71">
        <v>0</v>
      </c>
      <c r="O35" s="71">
        <v>150000000</v>
      </c>
      <c r="P35" s="71">
        <v>0</v>
      </c>
      <c r="Q35" s="66">
        <f t="shared" si="21"/>
        <v>150000000</v>
      </c>
      <c r="R35" s="66">
        <f t="shared" si="22"/>
        <v>150000000</v>
      </c>
      <c r="S35" s="65">
        <v>0</v>
      </c>
      <c r="T35" s="66">
        <f t="shared" si="4"/>
        <v>150000000</v>
      </c>
      <c r="U35" s="64"/>
      <c r="V35" s="72">
        <v>43120</v>
      </c>
      <c r="W35" s="72">
        <v>43124</v>
      </c>
      <c r="X35" s="71">
        <v>149850000</v>
      </c>
      <c r="Y35" s="15" t="s">
        <v>469</v>
      </c>
      <c r="Z35" s="60" t="s">
        <v>124</v>
      </c>
      <c r="AA35" s="76" t="s">
        <v>568</v>
      </c>
      <c r="AB35" s="60" t="s">
        <v>381</v>
      </c>
      <c r="AC35" s="77">
        <v>43108</v>
      </c>
      <c r="AD35" s="77">
        <v>43117</v>
      </c>
      <c r="AE35" s="77">
        <v>43173</v>
      </c>
      <c r="AF35" s="15" t="s">
        <v>384</v>
      </c>
      <c r="AG35" s="67" t="str">
        <f t="shared" si="11"/>
        <v>CUMPLIÓ</v>
      </c>
      <c r="AH35" s="68">
        <f t="shared" si="12"/>
        <v>0</v>
      </c>
      <c r="AI35" s="15" t="s">
        <v>569</v>
      </c>
      <c r="AJ35" s="15" t="s">
        <v>570</v>
      </c>
      <c r="AK35" s="78">
        <v>43164</v>
      </c>
      <c r="AL35" s="70" t="s">
        <v>567</v>
      </c>
      <c r="AM35" s="15" t="s">
        <v>571</v>
      </c>
      <c r="AN35" s="70" t="s">
        <v>572</v>
      </c>
      <c r="AO35" s="15" t="s">
        <v>380</v>
      </c>
      <c r="AP35" s="70" t="s">
        <v>573</v>
      </c>
      <c r="AQ35" s="80">
        <v>149850000</v>
      </c>
      <c r="AR35" s="70"/>
      <c r="AS35" s="66">
        <f t="shared" si="13"/>
        <v>149850000</v>
      </c>
      <c r="AT35" s="71">
        <v>149850000</v>
      </c>
      <c r="AU35" s="71"/>
      <c r="AV35" s="77">
        <v>43167</v>
      </c>
      <c r="AW35" s="77">
        <v>43250</v>
      </c>
      <c r="AX35" s="60" t="s">
        <v>260</v>
      </c>
      <c r="AY35" s="82">
        <v>149850000</v>
      </c>
      <c r="AZ35" s="69">
        <f t="shared" si="0"/>
        <v>0</v>
      </c>
      <c r="BA35" s="60" t="s">
        <v>174</v>
      </c>
      <c r="BB35" s="55" t="str">
        <f>IFERROR(VLOOKUP(BA35,CONVENCIONES!$A$67:$B$70,2,FALSE)," ")</f>
        <v xml:space="preserve"> </v>
      </c>
    </row>
    <row r="36" spans="1:55" s="58" customFormat="1" x14ac:dyDescent="0.25">
      <c r="A36" s="57">
        <f t="shared" si="1"/>
        <v>35</v>
      </c>
      <c r="B36" s="60" t="s">
        <v>24</v>
      </c>
      <c r="C36" s="61">
        <f>IFERROR(VLOOKUP(B36,[1]UNIDADES!$A:$F,2,FALSE)," ")</f>
        <v>4</v>
      </c>
      <c r="D36" s="61" t="str">
        <f>IFERROR(VLOOKUP(B36,[1]UNIDADES!$A:$F,4,FALSE)," ")</f>
        <v>REGIÓN 9</v>
      </c>
      <c r="E36" s="61" t="str">
        <f>IFERROR(VLOOKUP(B36,[1]UNIDADES!$A:$F,5,FALSE)," ")</f>
        <v>DIRECCIÓN INTELIGENCIA POLICIAL</v>
      </c>
      <c r="F36" s="61" t="str">
        <f>IFERROR(VLOOKUP(B36,[1]UNIDADES!$A:$F,6,FALSE)," ")</f>
        <v>830000097-5</v>
      </c>
      <c r="G36" s="62" t="s">
        <v>409</v>
      </c>
      <c r="H36" s="62">
        <v>3212133179</v>
      </c>
      <c r="I36" s="63" t="s">
        <v>410</v>
      </c>
      <c r="J36" s="63" t="s">
        <v>411</v>
      </c>
      <c r="K36" s="15" t="s">
        <v>405</v>
      </c>
      <c r="L36" s="15" t="s">
        <v>405</v>
      </c>
      <c r="M36" s="70" t="s">
        <v>574</v>
      </c>
      <c r="N36" s="71">
        <v>0</v>
      </c>
      <c r="O36" s="71">
        <v>470022985</v>
      </c>
      <c r="P36" s="71">
        <v>0</v>
      </c>
      <c r="Q36" s="66">
        <f t="shared" si="21"/>
        <v>470022985</v>
      </c>
      <c r="R36" s="66">
        <f t="shared" si="22"/>
        <v>470022985</v>
      </c>
      <c r="S36" s="65">
        <v>0</v>
      </c>
      <c r="T36" s="66">
        <f t="shared" si="4"/>
        <v>470022985</v>
      </c>
      <c r="U36" s="64"/>
      <c r="V36" s="72">
        <v>43126</v>
      </c>
      <c r="W36" s="72">
        <v>43132</v>
      </c>
      <c r="X36" s="71">
        <v>464000000</v>
      </c>
      <c r="Y36" s="15" t="s">
        <v>469</v>
      </c>
      <c r="Z36" s="60" t="s">
        <v>124</v>
      </c>
      <c r="AA36" s="76" t="s">
        <v>575</v>
      </c>
      <c r="AB36" s="60" t="s">
        <v>381</v>
      </c>
      <c r="AC36" s="77">
        <v>43110</v>
      </c>
      <c r="AD36" s="77">
        <v>43126</v>
      </c>
      <c r="AE36" s="77">
        <v>43182</v>
      </c>
      <c r="AF36" s="15" t="s">
        <v>384</v>
      </c>
      <c r="AG36" s="67" t="str">
        <f t="shared" si="11"/>
        <v>CUMPLIÓ</v>
      </c>
      <c r="AH36" s="68">
        <f t="shared" si="12"/>
        <v>0</v>
      </c>
      <c r="AI36" s="15" t="s">
        <v>576</v>
      </c>
      <c r="AJ36" s="15" t="s">
        <v>577</v>
      </c>
      <c r="AK36" s="78">
        <v>43168</v>
      </c>
      <c r="AL36" s="70" t="s">
        <v>574</v>
      </c>
      <c r="AM36" s="15" t="s">
        <v>578</v>
      </c>
      <c r="AN36" s="70" t="s">
        <v>579</v>
      </c>
      <c r="AO36" s="15" t="s">
        <v>380</v>
      </c>
      <c r="AP36" s="70" t="s">
        <v>580</v>
      </c>
      <c r="AQ36" s="80">
        <v>464000000</v>
      </c>
      <c r="AR36" s="70"/>
      <c r="AS36" s="66">
        <f t="shared" si="13"/>
        <v>464000000</v>
      </c>
      <c r="AT36" s="71">
        <v>464000000</v>
      </c>
      <c r="AU36" s="71"/>
      <c r="AV36" s="77">
        <v>43174</v>
      </c>
      <c r="AW36" s="77">
        <v>43449</v>
      </c>
      <c r="AX36" s="60" t="s">
        <v>249</v>
      </c>
      <c r="AY36" s="82">
        <v>464000000</v>
      </c>
      <c r="AZ36" s="69">
        <f t="shared" si="0"/>
        <v>0</v>
      </c>
      <c r="BA36" s="60" t="s">
        <v>174</v>
      </c>
      <c r="BB36" s="55" t="str">
        <f>IFERROR(VLOOKUP(BA36,CONVENCIONES!$A$67:$B$70,2,FALSE)," ")</f>
        <v xml:space="preserve"> </v>
      </c>
    </row>
    <row r="37" spans="1:55" s="58" customFormat="1" x14ac:dyDescent="0.25">
      <c r="A37" s="57">
        <f t="shared" si="1"/>
        <v>36</v>
      </c>
      <c r="B37" s="60" t="s">
        <v>24</v>
      </c>
      <c r="C37" s="61">
        <f>IFERROR(VLOOKUP(B37,[1]UNIDADES!$A:$F,2,FALSE)," ")</f>
        <v>4</v>
      </c>
      <c r="D37" s="61" t="str">
        <f>IFERROR(VLOOKUP(B37,[1]UNIDADES!$A:$F,4,FALSE)," ")</f>
        <v>REGIÓN 9</v>
      </c>
      <c r="E37" s="61" t="str">
        <f>IFERROR(VLOOKUP(B37,[1]UNIDADES!$A:$F,5,FALSE)," ")</f>
        <v>DIRECCIÓN INTELIGENCIA POLICIAL</v>
      </c>
      <c r="F37" s="61" t="str">
        <f>IFERROR(VLOOKUP(B37,[1]UNIDADES!$A:$F,6,FALSE)," ")</f>
        <v>830000097-5</v>
      </c>
      <c r="G37" s="62" t="s">
        <v>409</v>
      </c>
      <c r="H37" s="62">
        <v>3212133179</v>
      </c>
      <c r="I37" s="63" t="s">
        <v>410</v>
      </c>
      <c r="J37" s="63" t="s">
        <v>411</v>
      </c>
      <c r="K37" s="15" t="s">
        <v>581</v>
      </c>
      <c r="L37" s="15" t="s">
        <v>582</v>
      </c>
      <c r="M37" s="70" t="s">
        <v>583</v>
      </c>
      <c r="N37" s="71">
        <v>0</v>
      </c>
      <c r="O37" s="71">
        <v>34227015</v>
      </c>
      <c r="P37" s="71">
        <v>0</v>
      </c>
      <c r="Q37" s="66">
        <f t="shared" si="21"/>
        <v>34227015</v>
      </c>
      <c r="R37" s="66">
        <f t="shared" si="22"/>
        <v>34227015</v>
      </c>
      <c r="S37" s="65">
        <v>0</v>
      </c>
      <c r="T37" s="66">
        <f t="shared" si="4"/>
        <v>34227015</v>
      </c>
      <c r="U37" s="64"/>
      <c r="V37" s="72">
        <v>43133</v>
      </c>
      <c r="W37" s="72">
        <v>43137</v>
      </c>
      <c r="X37" s="71">
        <v>34227015</v>
      </c>
      <c r="Y37" s="15" t="s">
        <v>436</v>
      </c>
      <c r="Z37" s="60" t="s">
        <v>159</v>
      </c>
      <c r="AA37" s="76" t="s">
        <v>584</v>
      </c>
      <c r="AB37" s="60" t="s">
        <v>381</v>
      </c>
      <c r="AC37" s="77">
        <v>43118</v>
      </c>
      <c r="AD37" s="77">
        <v>43129</v>
      </c>
      <c r="AE37" s="77">
        <v>43187</v>
      </c>
      <c r="AF37" s="15" t="s">
        <v>384</v>
      </c>
      <c r="AG37" s="67" t="str">
        <f t="shared" si="11"/>
        <v>CUMPLIÓ</v>
      </c>
      <c r="AH37" s="68">
        <f t="shared" si="12"/>
        <v>5227015</v>
      </c>
      <c r="AI37" s="15" t="s">
        <v>585</v>
      </c>
      <c r="AJ37" s="15" t="s">
        <v>586</v>
      </c>
      <c r="AK37" s="78">
        <v>43168</v>
      </c>
      <c r="AL37" s="70" t="s">
        <v>583</v>
      </c>
      <c r="AM37" s="15" t="s">
        <v>587</v>
      </c>
      <c r="AN37" s="70" t="s">
        <v>588</v>
      </c>
      <c r="AO37" s="15" t="s">
        <v>380</v>
      </c>
      <c r="AP37" s="70" t="s">
        <v>589</v>
      </c>
      <c r="AQ37" s="80">
        <v>29000000</v>
      </c>
      <c r="AR37" s="70"/>
      <c r="AS37" s="66">
        <f t="shared" si="13"/>
        <v>29000000</v>
      </c>
      <c r="AT37" s="71">
        <v>29000000</v>
      </c>
      <c r="AU37" s="71"/>
      <c r="AV37" s="77">
        <v>43185</v>
      </c>
      <c r="AW37" s="77">
        <v>43444</v>
      </c>
      <c r="AX37" s="60" t="s">
        <v>249</v>
      </c>
      <c r="AY37" s="82">
        <v>29000000</v>
      </c>
      <c r="AZ37" s="69">
        <f t="shared" si="0"/>
        <v>0</v>
      </c>
      <c r="BA37" s="60" t="s">
        <v>174</v>
      </c>
      <c r="BB37" s="55" t="str">
        <f>IFERROR(VLOOKUP(BA37,CONVENCIONES!$A$67:$B$70,2,FALSE)," ")</f>
        <v xml:space="preserve"> </v>
      </c>
      <c r="BC37" s="84"/>
    </row>
    <row r="38" spans="1:55" s="58" customFormat="1" x14ac:dyDescent="0.25">
      <c r="A38" s="57">
        <f t="shared" si="1"/>
        <v>37</v>
      </c>
      <c r="B38" s="60" t="s">
        <v>24</v>
      </c>
      <c r="C38" s="61">
        <f>IFERROR(VLOOKUP(B38,[1]UNIDADES!$A:$F,2,FALSE)," ")</f>
        <v>4</v>
      </c>
      <c r="D38" s="61" t="str">
        <f>IFERROR(VLOOKUP(B38,[1]UNIDADES!$A:$F,4,FALSE)," ")</f>
        <v>REGIÓN 9</v>
      </c>
      <c r="E38" s="61" t="str">
        <f>IFERROR(VLOOKUP(B38,[1]UNIDADES!$A:$F,5,FALSE)," ")</f>
        <v>DIRECCIÓN INTELIGENCIA POLICIAL</v>
      </c>
      <c r="F38" s="61" t="str">
        <f>IFERROR(VLOOKUP(B38,[1]UNIDADES!$A:$F,6,FALSE)," ")</f>
        <v>830000097-5</v>
      </c>
      <c r="G38" s="62" t="s">
        <v>409</v>
      </c>
      <c r="H38" s="62">
        <v>3212133179</v>
      </c>
      <c r="I38" s="63" t="s">
        <v>410</v>
      </c>
      <c r="J38" s="63" t="s">
        <v>411</v>
      </c>
      <c r="K38" s="15" t="s">
        <v>405</v>
      </c>
      <c r="L38" s="15" t="s">
        <v>405</v>
      </c>
      <c r="M38" s="70" t="s">
        <v>590</v>
      </c>
      <c r="N38" s="71">
        <v>0</v>
      </c>
      <c r="O38" s="71">
        <v>210100000</v>
      </c>
      <c r="P38" s="71">
        <v>0</v>
      </c>
      <c r="Q38" s="66">
        <f t="shared" si="21"/>
        <v>210100000</v>
      </c>
      <c r="R38" s="66">
        <f t="shared" si="22"/>
        <v>210100000</v>
      </c>
      <c r="S38" s="65">
        <v>0</v>
      </c>
      <c r="T38" s="66">
        <f t="shared" si="4"/>
        <v>210100000</v>
      </c>
      <c r="U38" s="64"/>
      <c r="V38" s="72">
        <v>43131</v>
      </c>
      <c r="W38" s="72">
        <v>43136</v>
      </c>
      <c r="X38" s="71">
        <v>209999092</v>
      </c>
      <c r="Y38" s="15" t="s">
        <v>469</v>
      </c>
      <c r="Z38" s="60" t="s">
        <v>124</v>
      </c>
      <c r="AA38" s="76" t="s">
        <v>591</v>
      </c>
      <c r="AB38" s="60" t="s">
        <v>381</v>
      </c>
      <c r="AC38" s="77">
        <v>43115</v>
      </c>
      <c r="AD38" s="77">
        <v>43126</v>
      </c>
      <c r="AE38" s="77">
        <v>43206</v>
      </c>
      <c r="AF38" s="15" t="s">
        <v>384</v>
      </c>
      <c r="AG38" s="67" t="str">
        <f t="shared" si="11"/>
        <v>CUMPLIÓ</v>
      </c>
      <c r="AH38" s="68">
        <f t="shared" si="12"/>
        <v>1092</v>
      </c>
      <c r="AI38" s="15" t="s">
        <v>592</v>
      </c>
      <c r="AJ38" s="15" t="s">
        <v>593</v>
      </c>
      <c r="AK38" s="78">
        <v>43173</v>
      </c>
      <c r="AL38" s="70" t="s">
        <v>590</v>
      </c>
      <c r="AM38" s="15" t="s">
        <v>594</v>
      </c>
      <c r="AN38" s="70" t="s">
        <v>595</v>
      </c>
      <c r="AO38" s="15" t="s">
        <v>380</v>
      </c>
      <c r="AP38" s="70" t="s">
        <v>596</v>
      </c>
      <c r="AQ38" s="80">
        <v>209998000</v>
      </c>
      <c r="AR38" s="70"/>
      <c r="AS38" s="66">
        <f t="shared" si="13"/>
        <v>209998000</v>
      </c>
      <c r="AT38" s="71">
        <v>209998000</v>
      </c>
      <c r="AU38" s="71"/>
      <c r="AV38" s="77">
        <v>43186</v>
      </c>
      <c r="AW38" s="77">
        <v>43449</v>
      </c>
      <c r="AX38" s="60" t="s">
        <v>249</v>
      </c>
      <c r="AY38" s="82">
        <v>209998000</v>
      </c>
      <c r="AZ38" s="69">
        <f t="shared" si="0"/>
        <v>0</v>
      </c>
      <c r="BA38" s="60" t="s">
        <v>174</v>
      </c>
      <c r="BB38" s="55" t="str">
        <f>IFERROR(VLOOKUP(BA38,CONVENCIONES!$A$67:$B$70,2,FALSE)," ")</f>
        <v xml:space="preserve"> </v>
      </c>
    </row>
    <row r="39" spans="1:55" s="58" customFormat="1" x14ac:dyDescent="0.25">
      <c r="A39" s="57">
        <f t="shared" si="1"/>
        <v>38</v>
      </c>
      <c r="B39" s="60" t="s">
        <v>24</v>
      </c>
      <c r="C39" s="61">
        <f>IFERROR(VLOOKUP(B39,[1]UNIDADES!$A:$F,2,FALSE)," ")</f>
        <v>4</v>
      </c>
      <c r="D39" s="61" t="str">
        <f>IFERROR(VLOOKUP(B39,[1]UNIDADES!$A:$F,4,FALSE)," ")</f>
        <v>REGIÓN 9</v>
      </c>
      <c r="E39" s="61" t="str">
        <f>IFERROR(VLOOKUP(B39,[1]UNIDADES!$A:$F,5,FALSE)," ")</f>
        <v>DIRECCIÓN INTELIGENCIA POLICIAL</v>
      </c>
      <c r="F39" s="61" t="str">
        <f>IFERROR(VLOOKUP(B39,[1]UNIDADES!$A:$F,6,FALSE)," ")</f>
        <v>830000097-5</v>
      </c>
      <c r="G39" s="62" t="s">
        <v>409</v>
      </c>
      <c r="H39" s="62">
        <v>3212133179</v>
      </c>
      <c r="I39" s="63" t="s">
        <v>410</v>
      </c>
      <c r="J39" s="63" t="s">
        <v>411</v>
      </c>
      <c r="K39" s="15" t="s">
        <v>529</v>
      </c>
      <c r="L39" s="15" t="s">
        <v>529</v>
      </c>
      <c r="M39" s="70" t="s">
        <v>597</v>
      </c>
      <c r="N39" s="71">
        <v>0</v>
      </c>
      <c r="O39" s="71">
        <v>99500000</v>
      </c>
      <c r="P39" s="71">
        <v>0</v>
      </c>
      <c r="Q39" s="66">
        <f t="shared" si="21"/>
        <v>99500000</v>
      </c>
      <c r="R39" s="66">
        <f t="shared" si="22"/>
        <v>99500000</v>
      </c>
      <c r="S39" s="65">
        <v>0</v>
      </c>
      <c r="T39" s="66">
        <f t="shared" si="4"/>
        <v>99500000</v>
      </c>
      <c r="U39" s="64"/>
      <c r="V39" s="72">
        <v>43132</v>
      </c>
      <c r="W39" s="72">
        <v>43138</v>
      </c>
      <c r="X39" s="71">
        <v>83300000</v>
      </c>
      <c r="Y39" s="15" t="s">
        <v>469</v>
      </c>
      <c r="Z39" s="60" t="s">
        <v>124</v>
      </c>
      <c r="AA39" s="76" t="s">
        <v>598</v>
      </c>
      <c r="AB39" s="60" t="s">
        <v>381</v>
      </c>
      <c r="AC39" s="77">
        <v>43112</v>
      </c>
      <c r="AD39" s="77">
        <v>43125</v>
      </c>
      <c r="AE39" s="77">
        <v>43224</v>
      </c>
      <c r="AF39" s="15" t="s">
        <v>384</v>
      </c>
      <c r="AG39" s="67" t="str">
        <f t="shared" si="11"/>
        <v>CUMPLIÓ</v>
      </c>
      <c r="AH39" s="68">
        <f t="shared" si="12"/>
        <v>13499800</v>
      </c>
      <c r="AI39" s="15" t="s">
        <v>599</v>
      </c>
      <c r="AJ39" s="15" t="s">
        <v>600</v>
      </c>
      <c r="AK39" s="78">
        <v>43174</v>
      </c>
      <c r="AL39" s="70" t="s">
        <v>597</v>
      </c>
      <c r="AM39" s="15" t="s">
        <v>601</v>
      </c>
      <c r="AN39" s="70" t="s">
        <v>602</v>
      </c>
      <c r="AO39" s="15" t="s">
        <v>380</v>
      </c>
      <c r="AP39" s="70" t="s">
        <v>603</v>
      </c>
      <c r="AQ39" s="80">
        <v>69800200</v>
      </c>
      <c r="AR39" s="70"/>
      <c r="AS39" s="66">
        <f t="shared" si="13"/>
        <v>69800200</v>
      </c>
      <c r="AT39" s="71">
        <v>69800200</v>
      </c>
      <c r="AU39" s="71"/>
      <c r="AV39" s="77">
        <v>43185</v>
      </c>
      <c r="AW39" s="77">
        <v>43449</v>
      </c>
      <c r="AX39" s="60" t="s">
        <v>249</v>
      </c>
      <c r="AY39" s="82">
        <v>69800200</v>
      </c>
      <c r="AZ39" s="69">
        <f t="shared" si="0"/>
        <v>0</v>
      </c>
      <c r="BA39" s="60" t="s">
        <v>174</v>
      </c>
      <c r="BB39" s="55" t="str">
        <f>IFERROR(VLOOKUP(BA39,CONVENCIONES!$A$67:$B$70,2,FALSE)," ")</f>
        <v xml:space="preserve"> </v>
      </c>
    </row>
    <row r="40" spans="1:55" s="58" customFormat="1" x14ac:dyDescent="0.25">
      <c r="A40" s="57">
        <f t="shared" si="1"/>
        <v>39</v>
      </c>
      <c r="B40" s="60" t="s">
        <v>24</v>
      </c>
      <c r="C40" s="61">
        <f>IFERROR(VLOOKUP(B40,[1]UNIDADES!$A:$F,2,FALSE)," ")</f>
        <v>4</v>
      </c>
      <c r="D40" s="61" t="str">
        <f>IFERROR(VLOOKUP(B40,[1]UNIDADES!$A:$F,4,FALSE)," ")</f>
        <v>REGIÓN 9</v>
      </c>
      <c r="E40" s="61" t="str">
        <f>IFERROR(VLOOKUP(B40,[1]UNIDADES!$A:$F,5,FALSE)," ")</f>
        <v>DIRECCIÓN INTELIGENCIA POLICIAL</v>
      </c>
      <c r="F40" s="61" t="str">
        <f>IFERROR(VLOOKUP(B40,[1]UNIDADES!$A:$F,6,FALSE)," ")</f>
        <v>830000097-5</v>
      </c>
      <c r="G40" s="62" t="s">
        <v>409</v>
      </c>
      <c r="H40" s="62">
        <v>3212133179</v>
      </c>
      <c r="I40" s="63" t="s">
        <v>410</v>
      </c>
      <c r="J40" s="63" t="s">
        <v>411</v>
      </c>
      <c r="K40" s="15" t="s">
        <v>405</v>
      </c>
      <c r="L40" s="15" t="s">
        <v>405</v>
      </c>
      <c r="M40" s="70" t="s">
        <v>604</v>
      </c>
      <c r="N40" s="71">
        <v>0</v>
      </c>
      <c r="O40" s="71">
        <v>80000000</v>
      </c>
      <c r="P40" s="71">
        <v>0</v>
      </c>
      <c r="Q40" s="66">
        <f t="shared" si="21"/>
        <v>80000000</v>
      </c>
      <c r="R40" s="66">
        <f t="shared" si="22"/>
        <v>80000000</v>
      </c>
      <c r="S40" s="65">
        <v>0</v>
      </c>
      <c r="T40" s="66">
        <f t="shared" si="4"/>
        <v>80000000</v>
      </c>
      <c r="U40" s="64"/>
      <c r="V40" s="72">
        <v>43132</v>
      </c>
      <c r="W40" s="72">
        <v>43136</v>
      </c>
      <c r="X40" s="71">
        <v>80000000</v>
      </c>
      <c r="Y40" s="15" t="s">
        <v>415</v>
      </c>
      <c r="Z40" s="60" t="s">
        <v>124</v>
      </c>
      <c r="AA40" s="76" t="s">
        <v>605</v>
      </c>
      <c r="AB40" s="60" t="s">
        <v>381</v>
      </c>
      <c r="AC40" s="77">
        <v>43115</v>
      </c>
      <c r="AD40" s="77">
        <v>43126</v>
      </c>
      <c r="AE40" s="77">
        <v>43224</v>
      </c>
      <c r="AF40" s="15" t="s">
        <v>384</v>
      </c>
      <c r="AG40" s="67" t="str">
        <f t="shared" si="11"/>
        <v>CUMPLIÓ</v>
      </c>
      <c r="AH40" s="68">
        <f t="shared" si="12"/>
        <v>1000</v>
      </c>
      <c r="AI40" s="15" t="s">
        <v>606</v>
      </c>
      <c r="AJ40" s="15" t="s">
        <v>607</v>
      </c>
      <c r="AK40" s="78">
        <v>43182</v>
      </c>
      <c r="AL40" s="70" t="s">
        <v>604</v>
      </c>
      <c r="AM40" s="15" t="s">
        <v>608</v>
      </c>
      <c r="AN40" s="70" t="s">
        <v>609</v>
      </c>
      <c r="AO40" s="15" t="s">
        <v>380</v>
      </c>
      <c r="AP40" s="70" t="s">
        <v>610</v>
      </c>
      <c r="AQ40" s="80">
        <v>79999000</v>
      </c>
      <c r="AR40" s="70"/>
      <c r="AS40" s="66">
        <f t="shared" si="13"/>
        <v>79999000</v>
      </c>
      <c r="AT40" s="71">
        <v>79999000</v>
      </c>
      <c r="AU40" s="71"/>
      <c r="AV40" s="77">
        <v>43185</v>
      </c>
      <c r="AW40" s="77">
        <v>43444</v>
      </c>
      <c r="AX40" s="60" t="s">
        <v>249</v>
      </c>
      <c r="AY40" s="82">
        <v>79999000</v>
      </c>
      <c r="AZ40" s="69">
        <f t="shared" si="0"/>
        <v>0</v>
      </c>
      <c r="BA40" s="60" t="s">
        <v>174</v>
      </c>
      <c r="BB40" s="55" t="str">
        <f>IFERROR(VLOOKUP(BA40,CONVENCIONES!$A$67:$B$70,2,FALSE)," ")</f>
        <v xml:space="preserve"> </v>
      </c>
    </row>
    <row r="41" spans="1:55" s="58" customFormat="1" x14ac:dyDescent="0.25">
      <c r="A41" s="57">
        <f t="shared" si="1"/>
        <v>40</v>
      </c>
      <c r="B41" s="60" t="s">
        <v>24</v>
      </c>
      <c r="C41" s="61">
        <f>IFERROR(VLOOKUP(B41,[1]UNIDADES!$A:$F,2,FALSE)," ")</f>
        <v>4</v>
      </c>
      <c r="D41" s="61" t="str">
        <f>IFERROR(VLOOKUP(B41,[1]UNIDADES!$A:$F,4,FALSE)," ")</f>
        <v>REGIÓN 9</v>
      </c>
      <c r="E41" s="61" t="str">
        <f>IFERROR(VLOOKUP(B41,[1]UNIDADES!$A:$F,5,FALSE)," ")</f>
        <v>DIRECCIÓN INTELIGENCIA POLICIAL</v>
      </c>
      <c r="F41" s="61" t="str">
        <f>IFERROR(VLOOKUP(B41,[1]UNIDADES!$A:$F,6,FALSE)," ")</f>
        <v>830000097-5</v>
      </c>
      <c r="G41" s="62" t="s">
        <v>409</v>
      </c>
      <c r="H41" s="62">
        <v>3212133179</v>
      </c>
      <c r="I41" s="63" t="s">
        <v>410</v>
      </c>
      <c r="J41" s="63" t="s">
        <v>411</v>
      </c>
      <c r="K41" s="15" t="s">
        <v>611</v>
      </c>
      <c r="L41" s="15" t="s">
        <v>582</v>
      </c>
      <c r="M41" s="70" t="s">
        <v>612</v>
      </c>
      <c r="N41" s="71">
        <v>0</v>
      </c>
      <c r="O41" s="71">
        <v>5950000</v>
      </c>
      <c r="P41" s="71">
        <v>0</v>
      </c>
      <c r="Q41" s="66">
        <f t="shared" si="21"/>
        <v>5950000</v>
      </c>
      <c r="R41" s="66">
        <f t="shared" si="22"/>
        <v>5950000</v>
      </c>
      <c r="S41" s="65">
        <v>0</v>
      </c>
      <c r="T41" s="66">
        <f t="shared" si="4"/>
        <v>5950000</v>
      </c>
      <c r="U41" s="64"/>
      <c r="V41" s="72">
        <v>43157</v>
      </c>
      <c r="W41" s="72">
        <v>43160</v>
      </c>
      <c r="X41" s="71">
        <v>5950000</v>
      </c>
      <c r="Y41" s="15" t="s">
        <v>469</v>
      </c>
      <c r="Z41" s="60" t="s">
        <v>159</v>
      </c>
      <c r="AA41" s="76" t="s">
        <v>613</v>
      </c>
      <c r="AB41" s="60" t="s">
        <v>381</v>
      </c>
      <c r="AC41" s="77">
        <v>43120</v>
      </c>
      <c r="AD41" s="77">
        <v>43129</v>
      </c>
      <c r="AE41" s="77">
        <v>43252</v>
      </c>
      <c r="AF41" s="15" t="s">
        <v>384</v>
      </c>
      <c r="AG41" s="67" t="str">
        <f t="shared" si="11"/>
        <v>CUMPLIÓ</v>
      </c>
      <c r="AH41" s="68">
        <f t="shared" si="12"/>
        <v>1000000</v>
      </c>
      <c r="AI41" s="15" t="s">
        <v>614</v>
      </c>
      <c r="AJ41" s="15" t="s">
        <v>615</v>
      </c>
      <c r="AK41" s="78">
        <v>43179</v>
      </c>
      <c r="AL41" s="70" t="s">
        <v>612</v>
      </c>
      <c r="AM41" s="15" t="s">
        <v>616</v>
      </c>
      <c r="AN41" s="70" t="s">
        <v>617</v>
      </c>
      <c r="AO41" s="15" t="s">
        <v>380</v>
      </c>
      <c r="AP41" s="70" t="s">
        <v>589</v>
      </c>
      <c r="AQ41" s="80">
        <v>4950000</v>
      </c>
      <c r="AR41" s="70"/>
      <c r="AS41" s="66">
        <f t="shared" si="13"/>
        <v>4950000</v>
      </c>
      <c r="AT41" s="71">
        <v>4950000</v>
      </c>
      <c r="AU41" s="71"/>
      <c r="AV41" s="77">
        <v>43192</v>
      </c>
      <c r="AW41" s="77">
        <v>43444</v>
      </c>
      <c r="AX41" s="60" t="s">
        <v>249</v>
      </c>
      <c r="AY41" s="82">
        <v>4950000</v>
      </c>
      <c r="AZ41" s="69">
        <f t="shared" si="0"/>
        <v>0</v>
      </c>
      <c r="BA41" s="60" t="s">
        <v>173</v>
      </c>
      <c r="BB41" s="55" t="str">
        <f>IFERROR(VLOOKUP(BA41,CONVENCIONES!$A$67:$B$70,2,FALSE)," ")</f>
        <v xml:space="preserve"> </v>
      </c>
    </row>
    <row r="42" spans="1:55" s="58" customFormat="1" x14ac:dyDescent="0.25">
      <c r="A42" s="57">
        <f t="shared" si="1"/>
        <v>41</v>
      </c>
      <c r="B42" s="60" t="s">
        <v>24</v>
      </c>
      <c r="C42" s="61">
        <f>IFERROR(VLOOKUP(B42,[1]UNIDADES!$A:$F,2,FALSE)," ")</f>
        <v>4</v>
      </c>
      <c r="D42" s="61" t="str">
        <f>IFERROR(VLOOKUP(B42,[1]UNIDADES!$A:$F,4,FALSE)," ")</f>
        <v>REGIÓN 9</v>
      </c>
      <c r="E42" s="61" t="str">
        <f>IFERROR(VLOOKUP(B42,[1]UNIDADES!$A:$F,5,FALSE)," ")</f>
        <v>DIRECCIÓN INTELIGENCIA POLICIAL</v>
      </c>
      <c r="F42" s="61" t="str">
        <f>IFERROR(VLOOKUP(B42,[1]UNIDADES!$A:$F,6,FALSE)," ")</f>
        <v>830000097-5</v>
      </c>
      <c r="G42" s="62" t="s">
        <v>409</v>
      </c>
      <c r="H42" s="62">
        <v>3212133179</v>
      </c>
      <c r="I42" s="63" t="s">
        <v>410</v>
      </c>
      <c r="J42" s="63" t="s">
        <v>411</v>
      </c>
      <c r="K42" s="15" t="s">
        <v>405</v>
      </c>
      <c r="L42" s="15" t="s">
        <v>405</v>
      </c>
      <c r="M42" s="70" t="s">
        <v>618</v>
      </c>
      <c r="N42" s="71">
        <v>0</v>
      </c>
      <c r="O42" s="71">
        <v>100000000</v>
      </c>
      <c r="P42" s="71">
        <v>0</v>
      </c>
      <c r="Q42" s="66">
        <f t="shared" si="21"/>
        <v>100000000</v>
      </c>
      <c r="R42" s="66">
        <f t="shared" si="22"/>
        <v>100000000</v>
      </c>
      <c r="S42" s="65">
        <v>0</v>
      </c>
      <c r="T42" s="66">
        <f t="shared" si="4"/>
        <v>100000000</v>
      </c>
      <c r="U42" s="64"/>
      <c r="V42" s="72">
        <v>43142</v>
      </c>
      <c r="W42" s="72">
        <v>43147</v>
      </c>
      <c r="X42" s="71">
        <v>100000000</v>
      </c>
      <c r="Y42" s="15" t="s">
        <v>469</v>
      </c>
      <c r="Z42" s="60" t="s">
        <v>124</v>
      </c>
      <c r="AA42" s="76" t="s">
        <v>619</v>
      </c>
      <c r="AB42" s="60" t="s">
        <v>381</v>
      </c>
      <c r="AC42" s="77">
        <v>43115</v>
      </c>
      <c r="AD42" s="77">
        <v>43129</v>
      </c>
      <c r="AE42" s="77">
        <v>43257</v>
      </c>
      <c r="AF42" s="15" t="s">
        <v>402</v>
      </c>
      <c r="AG42" s="67" t="str">
        <f t="shared" si="11"/>
        <v>CUMPLIÓ</v>
      </c>
      <c r="AH42" s="68">
        <f t="shared" si="12"/>
        <v>100</v>
      </c>
      <c r="AI42" s="15" t="s">
        <v>620</v>
      </c>
      <c r="AJ42" s="15" t="s">
        <v>621</v>
      </c>
      <c r="AK42" s="78">
        <v>43187</v>
      </c>
      <c r="AL42" s="70" t="s">
        <v>618</v>
      </c>
      <c r="AM42" s="15" t="s">
        <v>622</v>
      </c>
      <c r="AN42" s="70" t="s">
        <v>623</v>
      </c>
      <c r="AO42" s="15" t="s">
        <v>380</v>
      </c>
      <c r="AP42" s="70" t="s">
        <v>624</v>
      </c>
      <c r="AQ42" s="80">
        <v>99999900</v>
      </c>
      <c r="AR42" s="70"/>
      <c r="AS42" s="66">
        <f t="shared" si="13"/>
        <v>99999900</v>
      </c>
      <c r="AT42" s="71">
        <v>99999900</v>
      </c>
      <c r="AU42" s="71"/>
      <c r="AV42" s="77">
        <v>43195</v>
      </c>
      <c r="AW42" s="77">
        <v>43235</v>
      </c>
      <c r="AX42" s="60" t="s">
        <v>260</v>
      </c>
      <c r="AY42" s="82">
        <v>99999900</v>
      </c>
      <c r="AZ42" s="69">
        <f t="shared" si="0"/>
        <v>0</v>
      </c>
      <c r="BA42" s="60" t="s">
        <v>174</v>
      </c>
      <c r="BB42" s="55" t="str">
        <f>IFERROR(VLOOKUP(BA42,CONVENCIONES!$A$67:$B$70,2,FALSE)," ")</f>
        <v xml:space="preserve"> </v>
      </c>
    </row>
    <row r="43" spans="1:55" s="58" customFormat="1" x14ac:dyDescent="0.25">
      <c r="A43" s="57">
        <f t="shared" si="1"/>
        <v>42</v>
      </c>
      <c r="B43" s="60" t="s">
        <v>24</v>
      </c>
      <c r="C43" s="61">
        <f>IFERROR(VLOOKUP(B43,[1]UNIDADES!$A:$F,2,FALSE)," ")</f>
        <v>4</v>
      </c>
      <c r="D43" s="61" t="str">
        <f>IFERROR(VLOOKUP(B43,[1]UNIDADES!$A:$F,4,FALSE)," ")</f>
        <v>REGIÓN 9</v>
      </c>
      <c r="E43" s="61" t="str">
        <f>IFERROR(VLOOKUP(B43,[1]UNIDADES!$A:$F,5,FALSE)," ")</f>
        <v>DIRECCIÓN INTELIGENCIA POLICIAL</v>
      </c>
      <c r="F43" s="61" t="str">
        <f>IFERROR(VLOOKUP(B43,[1]UNIDADES!$A:$F,6,FALSE)," ")</f>
        <v>830000097-5</v>
      </c>
      <c r="G43" s="62" t="s">
        <v>409</v>
      </c>
      <c r="H43" s="62">
        <v>3212133179</v>
      </c>
      <c r="I43" s="63" t="s">
        <v>410</v>
      </c>
      <c r="J43" s="63" t="s">
        <v>411</v>
      </c>
      <c r="K43" s="15" t="s">
        <v>489</v>
      </c>
      <c r="L43" s="15" t="s">
        <v>490</v>
      </c>
      <c r="M43" s="70" t="s">
        <v>625</v>
      </c>
      <c r="N43" s="71">
        <v>0</v>
      </c>
      <c r="O43" s="71">
        <v>67276650</v>
      </c>
      <c r="P43" s="71">
        <v>0</v>
      </c>
      <c r="Q43" s="66">
        <f t="shared" si="21"/>
        <v>67276650</v>
      </c>
      <c r="R43" s="66">
        <f t="shared" si="22"/>
        <v>67276650</v>
      </c>
      <c r="S43" s="65">
        <v>0</v>
      </c>
      <c r="T43" s="66">
        <f t="shared" si="4"/>
        <v>67276650</v>
      </c>
      <c r="U43" s="64"/>
      <c r="V43" s="72">
        <v>43149</v>
      </c>
      <c r="W43" s="72">
        <v>43152</v>
      </c>
      <c r="X43" s="71">
        <v>67276650</v>
      </c>
      <c r="Y43" s="15" t="s">
        <v>436</v>
      </c>
      <c r="Z43" s="60" t="s">
        <v>159</v>
      </c>
      <c r="AA43" s="76" t="s">
        <v>626</v>
      </c>
      <c r="AB43" s="60" t="s">
        <v>383</v>
      </c>
      <c r="AC43" s="77">
        <v>43132</v>
      </c>
      <c r="AD43" s="77">
        <v>43146</v>
      </c>
      <c r="AE43" s="77">
        <v>43266</v>
      </c>
      <c r="AF43" s="15" t="s">
        <v>384</v>
      </c>
      <c r="AG43" s="67" t="str">
        <f t="shared" si="11"/>
        <v>CUMPLIÓ</v>
      </c>
      <c r="AH43" s="68">
        <f t="shared" si="12"/>
        <v>7846250</v>
      </c>
      <c r="AI43" s="15" t="s">
        <v>627</v>
      </c>
      <c r="AJ43" s="15" t="s">
        <v>628</v>
      </c>
      <c r="AK43" s="78">
        <v>43187</v>
      </c>
      <c r="AL43" s="70" t="s">
        <v>625</v>
      </c>
      <c r="AM43" s="15" t="s">
        <v>629</v>
      </c>
      <c r="AN43" s="70" t="s">
        <v>630</v>
      </c>
      <c r="AO43" s="15" t="s">
        <v>380</v>
      </c>
      <c r="AP43" s="70" t="s">
        <v>631</v>
      </c>
      <c r="AQ43" s="80">
        <v>59430400</v>
      </c>
      <c r="AR43" s="70"/>
      <c r="AS43" s="66">
        <f t="shared" si="13"/>
        <v>59430400</v>
      </c>
      <c r="AT43" s="71">
        <v>59430400</v>
      </c>
      <c r="AU43" s="71"/>
      <c r="AV43" s="77">
        <v>43201</v>
      </c>
      <c r="AW43" s="77">
        <v>43250</v>
      </c>
      <c r="AX43" s="60" t="s">
        <v>260</v>
      </c>
      <c r="AY43" s="82">
        <v>59430400</v>
      </c>
      <c r="AZ43" s="69">
        <f t="shared" si="0"/>
        <v>0</v>
      </c>
      <c r="BA43" s="60" t="s">
        <v>174</v>
      </c>
      <c r="BB43" s="55" t="str">
        <f>IFERROR(VLOOKUP(BA43,CONVENCIONES!$A$67:$B$70,2,FALSE)," ")</f>
        <v xml:space="preserve"> </v>
      </c>
    </row>
    <row r="44" spans="1:55" s="58" customFormat="1" x14ac:dyDescent="0.25">
      <c r="A44" s="57">
        <f t="shared" si="1"/>
        <v>43</v>
      </c>
      <c r="B44" s="60" t="s">
        <v>24</v>
      </c>
      <c r="C44" s="61">
        <f>IFERROR(VLOOKUP(B44,[1]UNIDADES!$A:$F,2,FALSE)," ")</f>
        <v>4</v>
      </c>
      <c r="D44" s="61" t="str">
        <f>IFERROR(VLOOKUP(B44,[1]UNIDADES!$A:$F,4,FALSE)," ")</f>
        <v>REGIÓN 9</v>
      </c>
      <c r="E44" s="61" t="str">
        <f>IFERROR(VLOOKUP(B44,[1]UNIDADES!$A:$F,5,FALSE)," ")</f>
        <v>DIRECCIÓN INTELIGENCIA POLICIAL</v>
      </c>
      <c r="F44" s="61" t="str">
        <f>IFERROR(VLOOKUP(B44,[1]UNIDADES!$A:$F,6,FALSE)," ")</f>
        <v>830000097-5</v>
      </c>
      <c r="G44" s="62" t="s">
        <v>409</v>
      </c>
      <c r="H44" s="62">
        <v>3212133179</v>
      </c>
      <c r="I44" s="63" t="s">
        <v>410</v>
      </c>
      <c r="J44" s="63" t="s">
        <v>411</v>
      </c>
      <c r="K44" s="15" t="s">
        <v>405</v>
      </c>
      <c r="L44" s="15" t="s">
        <v>405</v>
      </c>
      <c r="M44" s="70" t="s">
        <v>632</v>
      </c>
      <c r="N44" s="71">
        <v>0</v>
      </c>
      <c r="O44" s="71">
        <v>90000000</v>
      </c>
      <c r="P44" s="71">
        <v>0</v>
      </c>
      <c r="Q44" s="66">
        <f t="shared" si="21"/>
        <v>90000000</v>
      </c>
      <c r="R44" s="66">
        <f t="shared" si="22"/>
        <v>90000000</v>
      </c>
      <c r="S44" s="65">
        <v>0</v>
      </c>
      <c r="T44" s="66">
        <f t="shared" si="4"/>
        <v>90000000</v>
      </c>
      <c r="U44" s="64"/>
      <c r="V44" s="72">
        <v>43171</v>
      </c>
      <c r="W44" s="72">
        <v>43175</v>
      </c>
      <c r="X44" s="71">
        <v>74072060</v>
      </c>
      <c r="Y44" s="15" t="s">
        <v>469</v>
      </c>
      <c r="Z44" s="60" t="s">
        <v>159</v>
      </c>
      <c r="AA44" s="76" t="s">
        <v>633</v>
      </c>
      <c r="AB44" s="60" t="s">
        <v>383</v>
      </c>
      <c r="AC44" s="77">
        <v>43151</v>
      </c>
      <c r="AD44" s="77">
        <v>43160</v>
      </c>
      <c r="AE44" s="77">
        <v>43297</v>
      </c>
      <c r="AF44" s="15" t="s">
        <v>402</v>
      </c>
      <c r="AG44" s="67" t="str">
        <f t="shared" si="11"/>
        <v>CUMPLIÓ</v>
      </c>
      <c r="AH44" s="68">
        <f t="shared" si="12"/>
        <v>10548060</v>
      </c>
      <c r="AI44" s="15" t="s">
        <v>634</v>
      </c>
      <c r="AJ44" s="15" t="s">
        <v>635</v>
      </c>
      <c r="AK44" s="78">
        <v>43194</v>
      </c>
      <c r="AL44" s="70" t="s">
        <v>636</v>
      </c>
      <c r="AM44" s="15" t="s">
        <v>608</v>
      </c>
      <c r="AN44" s="70" t="s">
        <v>609</v>
      </c>
      <c r="AO44" s="15" t="s">
        <v>380</v>
      </c>
      <c r="AP44" s="70" t="s">
        <v>610</v>
      </c>
      <c r="AQ44" s="80">
        <v>63524000</v>
      </c>
      <c r="AR44" s="70"/>
      <c r="AS44" s="66">
        <f t="shared" si="13"/>
        <v>63524000</v>
      </c>
      <c r="AT44" s="71">
        <v>63524000</v>
      </c>
      <c r="AU44" s="71"/>
      <c r="AV44" s="77">
        <v>43208</v>
      </c>
      <c r="AW44" s="77">
        <v>43297</v>
      </c>
      <c r="AX44" s="60" t="s">
        <v>260</v>
      </c>
      <c r="AY44" s="82">
        <v>63524000</v>
      </c>
      <c r="AZ44" s="69">
        <f t="shared" si="0"/>
        <v>0</v>
      </c>
      <c r="BA44" s="60" t="s">
        <v>174</v>
      </c>
      <c r="BB44" s="55" t="str">
        <f>IFERROR(VLOOKUP(BA44,CONVENCIONES!$A$67:$B$70,2,FALSE)," ")</f>
        <v xml:space="preserve"> </v>
      </c>
    </row>
    <row r="45" spans="1:55" s="58" customFormat="1" x14ac:dyDescent="0.25">
      <c r="A45" s="57">
        <f t="shared" si="1"/>
        <v>44</v>
      </c>
      <c r="B45" s="60" t="s">
        <v>24</v>
      </c>
      <c r="C45" s="61">
        <f>IFERROR(VLOOKUP(B45,[1]UNIDADES!$A:$F,2,FALSE)," ")</f>
        <v>4</v>
      </c>
      <c r="D45" s="61" t="str">
        <f>IFERROR(VLOOKUP(B45,[1]UNIDADES!$A:$F,4,FALSE)," ")</f>
        <v>REGIÓN 9</v>
      </c>
      <c r="E45" s="61" t="str">
        <f>IFERROR(VLOOKUP(B45,[1]UNIDADES!$A:$F,5,FALSE)," ")</f>
        <v>DIRECCIÓN INTELIGENCIA POLICIAL</v>
      </c>
      <c r="F45" s="61" t="str">
        <f>IFERROR(VLOOKUP(B45,[1]UNIDADES!$A:$F,6,FALSE)," ")</f>
        <v>830000097-5</v>
      </c>
      <c r="G45" s="62" t="s">
        <v>409</v>
      </c>
      <c r="H45" s="62">
        <v>3212133179</v>
      </c>
      <c r="I45" s="63" t="s">
        <v>410</v>
      </c>
      <c r="J45" s="63" t="s">
        <v>411</v>
      </c>
      <c r="K45" s="15" t="s">
        <v>405</v>
      </c>
      <c r="L45" s="15" t="s">
        <v>405</v>
      </c>
      <c r="M45" s="70" t="s">
        <v>637</v>
      </c>
      <c r="N45" s="71">
        <v>0</v>
      </c>
      <c r="O45" s="71">
        <v>135000000</v>
      </c>
      <c r="P45" s="71">
        <v>0</v>
      </c>
      <c r="Q45" s="66">
        <f t="shared" si="21"/>
        <v>135000000</v>
      </c>
      <c r="R45" s="66">
        <f t="shared" si="22"/>
        <v>135000000</v>
      </c>
      <c r="S45" s="65">
        <v>0</v>
      </c>
      <c r="T45" s="66">
        <f t="shared" si="4"/>
        <v>135000000</v>
      </c>
      <c r="U45" s="64"/>
      <c r="V45" s="72">
        <v>43157</v>
      </c>
      <c r="W45" s="72">
        <v>43161</v>
      </c>
      <c r="X45" s="71">
        <v>131329375</v>
      </c>
      <c r="Y45" s="15" t="s">
        <v>469</v>
      </c>
      <c r="Z45" s="60" t="s">
        <v>124</v>
      </c>
      <c r="AA45" s="76" t="s">
        <v>638</v>
      </c>
      <c r="AB45" s="60" t="s">
        <v>383</v>
      </c>
      <c r="AC45" s="77">
        <v>43141</v>
      </c>
      <c r="AD45" s="77">
        <v>43153</v>
      </c>
      <c r="AE45" s="77">
        <v>43297</v>
      </c>
      <c r="AF45" s="15" t="s">
        <v>402</v>
      </c>
      <c r="AG45" s="67" t="str">
        <f t="shared" si="11"/>
        <v>CUMPLIÓ</v>
      </c>
      <c r="AH45" s="68">
        <f t="shared" si="12"/>
        <v>8375</v>
      </c>
      <c r="AI45" s="15" t="s">
        <v>639</v>
      </c>
      <c r="AJ45" s="15" t="s">
        <v>640</v>
      </c>
      <c r="AK45" s="78">
        <v>43206</v>
      </c>
      <c r="AL45" s="70" t="s">
        <v>637</v>
      </c>
      <c r="AM45" s="15" t="s">
        <v>641</v>
      </c>
      <c r="AN45" s="70" t="s">
        <v>642</v>
      </c>
      <c r="AO45" s="15" t="s">
        <v>380</v>
      </c>
      <c r="AP45" s="70" t="s">
        <v>643</v>
      </c>
      <c r="AQ45" s="80">
        <v>131321000</v>
      </c>
      <c r="AR45" s="70"/>
      <c r="AS45" s="66">
        <f t="shared" si="13"/>
        <v>131321000</v>
      </c>
      <c r="AT45" s="71">
        <v>131321000</v>
      </c>
      <c r="AU45" s="71"/>
      <c r="AV45" s="77">
        <v>43213</v>
      </c>
      <c r="AW45" s="77">
        <v>43364</v>
      </c>
      <c r="AX45" s="60" t="s">
        <v>260</v>
      </c>
      <c r="AY45" s="82">
        <v>131321000</v>
      </c>
      <c r="AZ45" s="69">
        <f t="shared" si="0"/>
        <v>0</v>
      </c>
      <c r="BA45" s="60" t="s">
        <v>173</v>
      </c>
      <c r="BB45" s="55" t="str">
        <f>IFERROR(VLOOKUP(BA45,CONVENCIONES!$A$67:$B$70,2,FALSE)," ")</f>
        <v xml:space="preserve"> </v>
      </c>
    </row>
    <row r="46" spans="1:55" s="58" customFormat="1" x14ac:dyDescent="0.25">
      <c r="A46" s="57">
        <f t="shared" si="1"/>
        <v>45</v>
      </c>
      <c r="B46" s="60" t="s">
        <v>24</v>
      </c>
      <c r="C46" s="61">
        <f>IFERROR(VLOOKUP(B46,[1]UNIDADES!$A:$F,2,FALSE)," ")</f>
        <v>4</v>
      </c>
      <c r="D46" s="61" t="str">
        <f>IFERROR(VLOOKUP(B46,[1]UNIDADES!$A:$F,4,FALSE)," ")</f>
        <v>REGIÓN 9</v>
      </c>
      <c r="E46" s="61" t="str">
        <f>IFERROR(VLOOKUP(B46,[1]UNIDADES!$A:$F,5,FALSE)," ")</f>
        <v>DIRECCIÓN INTELIGENCIA POLICIAL</v>
      </c>
      <c r="F46" s="61" t="str">
        <f>IFERROR(VLOOKUP(B46,[1]UNIDADES!$A:$F,6,FALSE)," ")</f>
        <v>830000097-5</v>
      </c>
      <c r="G46" s="62" t="s">
        <v>409</v>
      </c>
      <c r="H46" s="62">
        <v>3212133179</v>
      </c>
      <c r="I46" s="63" t="s">
        <v>410</v>
      </c>
      <c r="J46" s="63" t="s">
        <v>411</v>
      </c>
      <c r="K46" s="15" t="s">
        <v>405</v>
      </c>
      <c r="L46" s="15" t="s">
        <v>405</v>
      </c>
      <c r="M46" s="70" t="s">
        <v>644</v>
      </c>
      <c r="N46" s="71">
        <v>0</v>
      </c>
      <c r="O46" s="71">
        <v>520000000</v>
      </c>
      <c r="P46" s="71">
        <v>0</v>
      </c>
      <c r="Q46" s="66">
        <f t="shared" si="21"/>
        <v>520000000</v>
      </c>
      <c r="R46" s="66">
        <f t="shared" si="22"/>
        <v>520000000</v>
      </c>
      <c r="S46" s="65">
        <v>0</v>
      </c>
      <c r="T46" s="66">
        <f t="shared" si="4"/>
        <v>520000000</v>
      </c>
      <c r="U46" s="64"/>
      <c r="V46" s="72">
        <v>43159</v>
      </c>
      <c r="W46" s="72">
        <v>43164</v>
      </c>
      <c r="X46" s="71">
        <v>519999980</v>
      </c>
      <c r="Y46" s="15" t="s">
        <v>469</v>
      </c>
      <c r="Z46" s="60" t="s">
        <v>124</v>
      </c>
      <c r="AA46" s="76" t="s">
        <v>645</v>
      </c>
      <c r="AB46" s="60" t="s">
        <v>383</v>
      </c>
      <c r="AC46" s="77">
        <v>43136</v>
      </c>
      <c r="AD46" s="77">
        <v>43153</v>
      </c>
      <c r="AE46" s="77">
        <v>43206</v>
      </c>
      <c r="AF46" s="15" t="s">
        <v>402</v>
      </c>
      <c r="AG46" s="67" t="str">
        <f t="shared" si="11"/>
        <v>CUMPLIÓ</v>
      </c>
      <c r="AH46" s="68">
        <f t="shared" si="12"/>
        <v>1130</v>
      </c>
      <c r="AI46" s="15" t="s">
        <v>646</v>
      </c>
      <c r="AJ46" s="15" t="s">
        <v>647</v>
      </c>
      <c r="AK46" s="78">
        <v>43206</v>
      </c>
      <c r="AL46" s="70" t="s">
        <v>644</v>
      </c>
      <c r="AM46" s="15" t="s">
        <v>648</v>
      </c>
      <c r="AN46" s="70" t="s">
        <v>649</v>
      </c>
      <c r="AO46" s="15" t="s">
        <v>380</v>
      </c>
      <c r="AP46" s="70" t="s">
        <v>650</v>
      </c>
      <c r="AQ46" s="80">
        <v>519998850</v>
      </c>
      <c r="AR46" s="70"/>
      <c r="AS46" s="66">
        <f t="shared" si="13"/>
        <v>519998850</v>
      </c>
      <c r="AT46" s="71">
        <v>519998850</v>
      </c>
      <c r="AU46" s="71"/>
      <c r="AV46" s="77">
        <v>43209</v>
      </c>
      <c r="AW46" s="77">
        <v>43388</v>
      </c>
      <c r="AX46" s="60" t="s">
        <v>260</v>
      </c>
      <c r="AY46" s="82">
        <v>519998850</v>
      </c>
      <c r="AZ46" s="69">
        <f t="shared" si="0"/>
        <v>0</v>
      </c>
      <c r="BA46" s="60" t="s">
        <v>174</v>
      </c>
      <c r="BB46" s="55" t="str">
        <f>IFERROR(VLOOKUP(BA46,CONVENCIONES!$A$67:$B$70,2,FALSE)," ")</f>
        <v xml:space="preserve"> </v>
      </c>
    </row>
    <row r="47" spans="1:55" s="58" customFormat="1" x14ac:dyDescent="0.25">
      <c r="A47" s="57">
        <f t="shared" si="1"/>
        <v>46</v>
      </c>
      <c r="B47" s="60" t="s">
        <v>24</v>
      </c>
      <c r="C47" s="61">
        <f>IFERROR(VLOOKUP(B47,[1]UNIDADES!$A:$F,2,FALSE)," ")</f>
        <v>4</v>
      </c>
      <c r="D47" s="61" t="str">
        <f>IFERROR(VLOOKUP(B47,[1]UNIDADES!$A:$F,4,FALSE)," ")</f>
        <v>REGIÓN 9</v>
      </c>
      <c r="E47" s="61" t="str">
        <f>IFERROR(VLOOKUP(B47,[1]UNIDADES!$A:$F,5,FALSE)," ")</f>
        <v>DIRECCIÓN INTELIGENCIA POLICIAL</v>
      </c>
      <c r="F47" s="61" t="str">
        <f>IFERROR(VLOOKUP(B47,[1]UNIDADES!$A:$F,6,FALSE)," ")</f>
        <v>830000097-5</v>
      </c>
      <c r="G47" s="62" t="s">
        <v>409</v>
      </c>
      <c r="H47" s="62">
        <v>3212133179</v>
      </c>
      <c r="I47" s="63" t="s">
        <v>410</v>
      </c>
      <c r="J47" s="63" t="s">
        <v>411</v>
      </c>
      <c r="K47" s="15" t="s">
        <v>405</v>
      </c>
      <c r="L47" s="15" t="s">
        <v>405</v>
      </c>
      <c r="M47" s="70" t="s">
        <v>651</v>
      </c>
      <c r="N47" s="71">
        <v>0</v>
      </c>
      <c r="O47" s="71">
        <v>25000000</v>
      </c>
      <c r="P47" s="71">
        <v>0</v>
      </c>
      <c r="Q47" s="66">
        <f t="shared" si="21"/>
        <v>25000000</v>
      </c>
      <c r="R47" s="66">
        <f t="shared" si="22"/>
        <v>25000000</v>
      </c>
      <c r="S47" s="65">
        <v>0</v>
      </c>
      <c r="T47" s="66">
        <f t="shared" si="4"/>
        <v>25000000</v>
      </c>
      <c r="U47" s="64"/>
      <c r="V47" s="72">
        <v>43190</v>
      </c>
      <c r="W47" s="72">
        <v>43193</v>
      </c>
      <c r="X47" s="71">
        <v>25000000</v>
      </c>
      <c r="Y47" s="15" t="s">
        <v>469</v>
      </c>
      <c r="Z47" s="60" t="s">
        <v>159</v>
      </c>
      <c r="AA47" s="76" t="s">
        <v>652</v>
      </c>
      <c r="AB47" s="60" t="s">
        <v>383</v>
      </c>
      <c r="AC47" s="77">
        <v>43139</v>
      </c>
      <c r="AD47" s="77">
        <v>43150</v>
      </c>
      <c r="AE47" s="77">
        <v>43208</v>
      </c>
      <c r="AF47" s="15" t="s">
        <v>384</v>
      </c>
      <c r="AG47" s="67" t="str">
        <f t="shared" si="11"/>
        <v>CUMPLIÓ</v>
      </c>
      <c r="AH47" s="68">
        <f t="shared" si="12"/>
        <v>4000000</v>
      </c>
      <c r="AI47" s="15" t="s">
        <v>653</v>
      </c>
      <c r="AJ47" s="15" t="s">
        <v>654</v>
      </c>
      <c r="AK47" s="78">
        <v>43208</v>
      </c>
      <c r="AL47" s="70" t="s">
        <v>651</v>
      </c>
      <c r="AM47" s="15" t="s">
        <v>655</v>
      </c>
      <c r="AN47" s="70" t="s">
        <v>656</v>
      </c>
      <c r="AO47" s="15" t="s">
        <v>380</v>
      </c>
      <c r="AP47" s="70" t="s">
        <v>656</v>
      </c>
      <c r="AQ47" s="80">
        <v>21000000</v>
      </c>
      <c r="AR47" s="70"/>
      <c r="AS47" s="66">
        <f t="shared" si="13"/>
        <v>21000000</v>
      </c>
      <c r="AT47" s="71">
        <v>21000000</v>
      </c>
      <c r="AU47" s="71"/>
      <c r="AV47" s="77">
        <v>43220</v>
      </c>
      <c r="AW47" s="77">
        <v>43444</v>
      </c>
      <c r="AX47" s="60" t="s">
        <v>249</v>
      </c>
      <c r="AY47" s="82">
        <v>21000000</v>
      </c>
      <c r="AZ47" s="69">
        <f>+AS47-AY47</f>
        <v>0</v>
      </c>
      <c r="BA47" s="60" t="s">
        <v>174</v>
      </c>
      <c r="BB47" s="55" t="str">
        <f>IFERROR(VLOOKUP(BA47,CONVENCIONES!$A$67:$B$70,2,FALSE)," ")</f>
        <v xml:space="preserve"> </v>
      </c>
    </row>
    <row r="48" spans="1:55" s="58" customFormat="1" x14ac:dyDescent="0.25">
      <c r="A48" s="57">
        <f t="shared" si="1"/>
        <v>47</v>
      </c>
      <c r="B48" s="60" t="s">
        <v>24</v>
      </c>
      <c r="C48" s="61">
        <f>IFERROR(VLOOKUP(B48,[1]UNIDADES!$A:$F,2,FALSE)," ")</f>
        <v>4</v>
      </c>
      <c r="D48" s="61" t="str">
        <f>IFERROR(VLOOKUP(B48,[1]UNIDADES!$A:$F,4,FALSE)," ")</f>
        <v>REGIÓN 9</v>
      </c>
      <c r="E48" s="61" t="str">
        <f>IFERROR(VLOOKUP(B48,[1]UNIDADES!$A:$F,5,FALSE)," ")</f>
        <v>DIRECCIÓN INTELIGENCIA POLICIAL</v>
      </c>
      <c r="F48" s="61" t="str">
        <f>IFERROR(VLOOKUP(B48,[1]UNIDADES!$A:$F,6,FALSE)," ")</f>
        <v>830000097-5</v>
      </c>
      <c r="G48" s="62" t="s">
        <v>409</v>
      </c>
      <c r="H48" s="62">
        <v>3212133179</v>
      </c>
      <c r="I48" s="63" t="s">
        <v>410</v>
      </c>
      <c r="J48" s="63" t="s">
        <v>411</v>
      </c>
      <c r="K48" s="15" t="s">
        <v>405</v>
      </c>
      <c r="L48" s="15" t="s">
        <v>405</v>
      </c>
      <c r="M48" s="70" t="s">
        <v>657</v>
      </c>
      <c r="N48" s="71">
        <v>0</v>
      </c>
      <c r="O48" s="71">
        <v>120000000</v>
      </c>
      <c r="P48" s="71">
        <v>0</v>
      </c>
      <c r="Q48" s="66">
        <f t="shared" si="21"/>
        <v>120000000</v>
      </c>
      <c r="R48" s="66">
        <f t="shared" si="22"/>
        <v>120000000</v>
      </c>
      <c r="S48" s="65">
        <v>0</v>
      </c>
      <c r="T48" s="66">
        <f t="shared" si="4"/>
        <v>120000000</v>
      </c>
      <c r="U48" s="64"/>
      <c r="V48" s="72">
        <v>43164</v>
      </c>
      <c r="W48" s="72">
        <v>43175</v>
      </c>
      <c r="X48" s="71">
        <v>120000000</v>
      </c>
      <c r="Y48" s="15" t="s">
        <v>469</v>
      </c>
      <c r="Z48" s="60" t="s">
        <v>124</v>
      </c>
      <c r="AA48" s="76" t="s">
        <v>658</v>
      </c>
      <c r="AB48" s="60" t="s">
        <v>383</v>
      </c>
      <c r="AC48" s="77">
        <v>43146</v>
      </c>
      <c r="AD48" s="77">
        <v>43160</v>
      </c>
      <c r="AE48" s="77">
        <v>43220</v>
      </c>
      <c r="AF48" s="15" t="s">
        <v>402</v>
      </c>
      <c r="AG48" s="67" t="str">
        <f t="shared" si="11"/>
        <v>CUMPLIÓ</v>
      </c>
      <c r="AH48" s="68">
        <f t="shared" si="12"/>
        <v>4</v>
      </c>
      <c r="AI48" s="15" t="s">
        <v>659</v>
      </c>
      <c r="AJ48" s="15" t="s">
        <v>660</v>
      </c>
      <c r="AK48" s="78">
        <v>43220</v>
      </c>
      <c r="AL48" s="70" t="s">
        <v>657</v>
      </c>
      <c r="AM48" s="15" t="s">
        <v>648</v>
      </c>
      <c r="AN48" s="70" t="s">
        <v>649</v>
      </c>
      <c r="AO48" s="15" t="s">
        <v>380</v>
      </c>
      <c r="AP48" s="70" t="s">
        <v>661</v>
      </c>
      <c r="AQ48" s="80">
        <v>119999996</v>
      </c>
      <c r="AR48" s="70"/>
      <c r="AS48" s="66">
        <f t="shared" si="13"/>
        <v>119999996</v>
      </c>
      <c r="AT48" s="71">
        <v>119999996</v>
      </c>
      <c r="AU48" s="71"/>
      <c r="AV48" s="77">
        <v>43229</v>
      </c>
      <c r="AW48" s="77">
        <v>43311</v>
      </c>
      <c r="AX48" s="60" t="s">
        <v>260</v>
      </c>
      <c r="AY48" s="82">
        <v>119999996</v>
      </c>
      <c r="AZ48" s="69">
        <f t="shared" si="0"/>
        <v>0</v>
      </c>
      <c r="BA48" s="60" t="s">
        <v>174</v>
      </c>
      <c r="BB48" s="55" t="str">
        <f>IFERROR(VLOOKUP(BA48,CONVENCIONES!$A$67:$B$70,2,FALSE)," ")</f>
        <v xml:space="preserve"> </v>
      </c>
    </row>
    <row r="49" spans="1:54" s="58" customFormat="1" x14ac:dyDescent="0.25">
      <c r="A49" s="57">
        <f t="shared" si="1"/>
        <v>48</v>
      </c>
      <c r="B49" s="60" t="s">
        <v>24</v>
      </c>
      <c r="C49" s="61">
        <f>IFERROR(VLOOKUP(B49,[1]UNIDADES!$A:$F,2,FALSE)," ")</f>
        <v>4</v>
      </c>
      <c r="D49" s="61" t="str">
        <f>IFERROR(VLOOKUP(B49,[1]UNIDADES!$A:$F,4,FALSE)," ")</f>
        <v>REGIÓN 9</v>
      </c>
      <c r="E49" s="61" t="str">
        <f>IFERROR(VLOOKUP(B49,[1]UNIDADES!$A:$F,5,FALSE)," ")</f>
        <v>DIRECCIÓN INTELIGENCIA POLICIAL</v>
      </c>
      <c r="F49" s="61" t="str">
        <f>IFERROR(VLOOKUP(B49,[1]UNIDADES!$A:$F,6,FALSE)," ")</f>
        <v>830000097-5</v>
      </c>
      <c r="G49" s="62" t="s">
        <v>409</v>
      </c>
      <c r="H49" s="62">
        <v>3212133179</v>
      </c>
      <c r="I49" s="63" t="s">
        <v>410</v>
      </c>
      <c r="J49" s="63" t="s">
        <v>411</v>
      </c>
      <c r="K49" s="15" t="s">
        <v>489</v>
      </c>
      <c r="L49" s="15" t="s">
        <v>405</v>
      </c>
      <c r="M49" s="70" t="s">
        <v>662</v>
      </c>
      <c r="N49" s="71">
        <v>0</v>
      </c>
      <c r="O49" s="71">
        <v>46000000</v>
      </c>
      <c r="P49" s="71">
        <v>0</v>
      </c>
      <c r="Q49" s="66">
        <f t="shared" si="21"/>
        <v>46000000</v>
      </c>
      <c r="R49" s="66">
        <f t="shared" si="22"/>
        <v>46000000</v>
      </c>
      <c r="S49" s="65">
        <v>0</v>
      </c>
      <c r="T49" s="66">
        <f t="shared" si="4"/>
        <v>46000000</v>
      </c>
      <c r="U49" s="64"/>
      <c r="V49" s="72">
        <v>43145</v>
      </c>
      <c r="W49" s="72">
        <v>43150</v>
      </c>
      <c r="X49" s="71">
        <v>46000000</v>
      </c>
      <c r="Y49" s="15" t="s">
        <v>436</v>
      </c>
      <c r="Z49" s="60" t="s">
        <v>159</v>
      </c>
      <c r="AA49" s="76" t="s">
        <v>663</v>
      </c>
      <c r="AB49" s="60" t="s">
        <v>381</v>
      </c>
      <c r="AC49" s="77">
        <v>43130</v>
      </c>
      <c r="AD49" s="77">
        <v>43142</v>
      </c>
      <c r="AE49" s="77">
        <v>43224</v>
      </c>
      <c r="AF49" s="15" t="s">
        <v>384</v>
      </c>
      <c r="AG49" s="67" t="str">
        <f t="shared" si="11"/>
        <v>CUMPLIÓ</v>
      </c>
      <c r="AH49" s="68">
        <f t="shared" si="12"/>
        <v>383000</v>
      </c>
      <c r="AI49" s="15" t="s">
        <v>738</v>
      </c>
      <c r="AJ49" s="15" t="s">
        <v>664</v>
      </c>
      <c r="AK49" s="78">
        <v>43224</v>
      </c>
      <c r="AL49" s="70" t="s">
        <v>662</v>
      </c>
      <c r="AM49" s="15" t="s">
        <v>629</v>
      </c>
      <c r="AN49" s="70" t="s">
        <v>630</v>
      </c>
      <c r="AO49" s="15" t="s">
        <v>380</v>
      </c>
      <c r="AP49" s="70" t="s">
        <v>631</v>
      </c>
      <c r="AQ49" s="80">
        <v>45617000</v>
      </c>
      <c r="AR49" s="70"/>
      <c r="AS49" s="66">
        <f t="shared" si="13"/>
        <v>45617000</v>
      </c>
      <c r="AT49" s="71">
        <v>45617000</v>
      </c>
      <c r="AU49" s="71"/>
      <c r="AV49" s="77">
        <v>43230</v>
      </c>
      <c r="AW49" s="77">
        <v>43281</v>
      </c>
      <c r="AX49" s="60" t="s">
        <v>260</v>
      </c>
      <c r="AY49" s="82">
        <v>45617000</v>
      </c>
      <c r="AZ49" s="69">
        <f t="shared" si="0"/>
        <v>0</v>
      </c>
      <c r="BA49" s="60" t="s">
        <v>174</v>
      </c>
      <c r="BB49" s="55" t="str">
        <f>IFERROR(VLOOKUP(BA49,CONVENCIONES!$A$67:$B$70,2,FALSE)," ")</f>
        <v xml:space="preserve"> </v>
      </c>
    </row>
    <row r="50" spans="1:54" s="58" customFormat="1" x14ac:dyDescent="0.25">
      <c r="A50" s="57">
        <f t="shared" si="1"/>
        <v>49</v>
      </c>
      <c r="B50" s="60" t="s">
        <v>24</v>
      </c>
      <c r="C50" s="61">
        <f>IFERROR(VLOOKUP(B50,[1]UNIDADES!$A:$F,2,FALSE)," ")</f>
        <v>4</v>
      </c>
      <c r="D50" s="61" t="str">
        <f>IFERROR(VLOOKUP(B50,[1]UNIDADES!$A:$F,4,FALSE)," ")</f>
        <v>REGIÓN 9</v>
      </c>
      <c r="E50" s="61" t="str">
        <f>IFERROR(VLOOKUP(B50,[1]UNIDADES!$A:$F,5,FALSE)," ")</f>
        <v>DIRECCIÓN INTELIGENCIA POLICIAL</v>
      </c>
      <c r="F50" s="61" t="str">
        <f>IFERROR(VLOOKUP(B50,[1]UNIDADES!$A:$F,6,FALSE)," ")</f>
        <v>830000097-5</v>
      </c>
      <c r="G50" s="62" t="s">
        <v>409</v>
      </c>
      <c r="H50" s="62">
        <v>3212133179</v>
      </c>
      <c r="I50" s="63" t="s">
        <v>410</v>
      </c>
      <c r="J50" s="63" t="s">
        <v>411</v>
      </c>
      <c r="K50" s="15" t="s">
        <v>448</v>
      </c>
      <c r="L50" s="15" t="s">
        <v>413</v>
      </c>
      <c r="M50" s="70" t="s">
        <v>668</v>
      </c>
      <c r="N50" s="71">
        <v>0</v>
      </c>
      <c r="O50" s="71">
        <v>10000000</v>
      </c>
      <c r="P50" s="71">
        <v>0</v>
      </c>
      <c r="Q50" s="66">
        <f t="shared" si="21"/>
        <v>10000000</v>
      </c>
      <c r="R50" s="66">
        <f t="shared" si="22"/>
        <v>10000000</v>
      </c>
      <c r="S50" s="65">
        <v>0</v>
      </c>
      <c r="T50" s="66">
        <f t="shared" si="4"/>
        <v>10000000</v>
      </c>
      <c r="U50" s="64"/>
      <c r="V50" s="72">
        <v>43190</v>
      </c>
      <c r="W50" s="72">
        <v>43193</v>
      </c>
      <c r="X50" s="71">
        <v>9758000</v>
      </c>
      <c r="Y50" s="15" t="s">
        <v>415</v>
      </c>
      <c r="Z50" s="60" t="s">
        <v>159</v>
      </c>
      <c r="AA50" s="73" t="s">
        <v>669</v>
      </c>
      <c r="AB50" s="60" t="s">
        <v>381</v>
      </c>
      <c r="AC50" s="77">
        <v>43120</v>
      </c>
      <c r="AD50" s="77">
        <v>43129</v>
      </c>
      <c r="AE50" s="77">
        <v>43224</v>
      </c>
      <c r="AF50" s="15" t="s">
        <v>384</v>
      </c>
      <c r="AG50" s="67" t="str">
        <f t="shared" si="11"/>
        <v>CUMPLIÓ</v>
      </c>
      <c r="AH50" s="68">
        <f t="shared" si="12"/>
        <v>1760000</v>
      </c>
      <c r="AI50" s="15" t="s">
        <v>739</v>
      </c>
      <c r="AJ50" s="15" t="s">
        <v>670</v>
      </c>
      <c r="AK50" s="78">
        <v>43224</v>
      </c>
      <c r="AL50" s="70" t="s">
        <v>668</v>
      </c>
      <c r="AM50" s="15" t="s">
        <v>740</v>
      </c>
      <c r="AN50" s="70" t="s">
        <v>741</v>
      </c>
      <c r="AO50" s="15" t="s">
        <v>380</v>
      </c>
      <c r="AP50" s="70" t="s">
        <v>742</v>
      </c>
      <c r="AQ50" s="80">
        <v>7998000</v>
      </c>
      <c r="AR50" s="70"/>
      <c r="AS50" s="66">
        <f t="shared" si="13"/>
        <v>7998000</v>
      </c>
      <c r="AT50" s="71">
        <v>7998000</v>
      </c>
      <c r="AU50" s="71"/>
      <c r="AV50" s="77">
        <v>43230</v>
      </c>
      <c r="AW50" s="77">
        <v>43449</v>
      </c>
      <c r="AX50" s="60" t="s">
        <v>249</v>
      </c>
      <c r="AY50" s="82">
        <v>7998000</v>
      </c>
      <c r="AZ50" s="69">
        <f t="shared" si="0"/>
        <v>0</v>
      </c>
      <c r="BA50" s="60" t="s">
        <v>174</v>
      </c>
      <c r="BB50" s="55" t="str">
        <f>IFERROR(VLOOKUP(BA50,CONVENCIONES!$A$67:$B$70,2,FALSE)," ")</f>
        <v xml:space="preserve"> </v>
      </c>
    </row>
    <row r="51" spans="1:54" s="58" customFormat="1" x14ac:dyDescent="0.25">
      <c r="A51" s="57">
        <f t="shared" si="1"/>
        <v>50</v>
      </c>
      <c r="B51" s="60" t="s">
        <v>24</v>
      </c>
      <c r="C51" s="61">
        <f>IFERROR(VLOOKUP(B51,[1]UNIDADES!$A:$F,2,FALSE)," ")</f>
        <v>4</v>
      </c>
      <c r="D51" s="61" t="str">
        <f>IFERROR(VLOOKUP(B51,[1]UNIDADES!$A:$F,4,FALSE)," ")</f>
        <v>REGIÓN 9</v>
      </c>
      <c r="E51" s="61" t="str">
        <f>IFERROR(VLOOKUP(B51,[1]UNIDADES!$A:$F,5,FALSE)," ")</f>
        <v>DIRECCIÓN INTELIGENCIA POLICIAL</v>
      </c>
      <c r="F51" s="61" t="str">
        <f>IFERROR(VLOOKUP(B51,[1]UNIDADES!$A:$F,6,FALSE)," ")</f>
        <v>830000097-5</v>
      </c>
      <c r="G51" s="62" t="s">
        <v>409</v>
      </c>
      <c r="H51" s="62">
        <v>3212133179</v>
      </c>
      <c r="I51" s="63" t="s">
        <v>410</v>
      </c>
      <c r="J51" s="63" t="s">
        <v>411</v>
      </c>
      <c r="K51" s="15" t="s">
        <v>405</v>
      </c>
      <c r="L51" s="15" t="s">
        <v>405</v>
      </c>
      <c r="M51" s="70" t="s">
        <v>680</v>
      </c>
      <c r="N51" s="71">
        <v>0</v>
      </c>
      <c r="O51" s="71">
        <v>30900000</v>
      </c>
      <c r="P51" s="71">
        <v>0</v>
      </c>
      <c r="Q51" s="66">
        <f t="shared" si="21"/>
        <v>30900000</v>
      </c>
      <c r="R51" s="66">
        <f t="shared" si="22"/>
        <v>30900000</v>
      </c>
      <c r="S51" s="65">
        <v>0</v>
      </c>
      <c r="T51" s="66">
        <f t="shared" si="4"/>
        <v>30900000</v>
      </c>
      <c r="U51" s="64"/>
      <c r="V51" s="72">
        <v>43200</v>
      </c>
      <c r="W51" s="72">
        <v>43208</v>
      </c>
      <c r="X51" s="71">
        <v>30648450</v>
      </c>
      <c r="Y51" s="15" t="s">
        <v>469</v>
      </c>
      <c r="Z51" s="60" t="s">
        <v>159</v>
      </c>
      <c r="AA51" s="73" t="s">
        <v>681</v>
      </c>
      <c r="AB51" s="60" t="s">
        <v>383</v>
      </c>
      <c r="AC51" s="77">
        <v>43157</v>
      </c>
      <c r="AD51" s="77">
        <v>43165</v>
      </c>
      <c r="AE51" s="77">
        <v>43252</v>
      </c>
      <c r="AF51" s="15" t="s">
        <v>402</v>
      </c>
      <c r="AG51" s="67" t="str">
        <f t="shared" si="11"/>
        <v>CUMPLIÓ</v>
      </c>
      <c r="AH51" s="68">
        <f t="shared" si="12"/>
        <v>2361330</v>
      </c>
      <c r="AI51" s="15" t="s">
        <v>743</v>
      </c>
      <c r="AJ51" s="15" t="s">
        <v>682</v>
      </c>
      <c r="AK51" s="78">
        <v>43224</v>
      </c>
      <c r="AL51" s="70" t="s">
        <v>680</v>
      </c>
      <c r="AM51" s="15" t="s">
        <v>744</v>
      </c>
      <c r="AN51" s="70" t="s">
        <v>745</v>
      </c>
      <c r="AO51" s="15" t="s">
        <v>380</v>
      </c>
      <c r="AP51" s="70" t="s">
        <v>746</v>
      </c>
      <c r="AQ51" s="80">
        <v>28287120</v>
      </c>
      <c r="AR51" s="70"/>
      <c r="AS51" s="66">
        <f t="shared" si="13"/>
        <v>28287120</v>
      </c>
      <c r="AT51" s="71">
        <v>28278120</v>
      </c>
      <c r="AU51" s="71"/>
      <c r="AV51" s="77">
        <v>43230</v>
      </c>
      <c r="AW51" s="77">
        <v>43281</v>
      </c>
      <c r="AX51" s="60" t="s">
        <v>260</v>
      </c>
      <c r="AY51" s="82">
        <v>28287120</v>
      </c>
      <c r="AZ51" s="69">
        <f t="shared" si="0"/>
        <v>0</v>
      </c>
      <c r="BA51" s="60" t="s">
        <v>174</v>
      </c>
      <c r="BB51" s="55" t="str">
        <f>IFERROR(VLOOKUP(BA51,CONVENCIONES!$A$67:$B$70,2,FALSE)," ")</f>
        <v xml:space="preserve"> </v>
      </c>
    </row>
    <row r="52" spans="1:54" s="58" customFormat="1" x14ac:dyDescent="0.25">
      <c r="A52" s="57">
        <f t="shared" si="1"/>
        <v>51</v>
      </c>
      <c r="B52" s="60" t="s">
        <v>24</v>
      </c>
      <c r="C52" s="61">
        <f>IFERROR(VLOOKUP(B52,[1]UNIDADES!$A:$F,2,FALSE)," ")</f>
        <v>4</v>
      </c>
      <c r="D52" s="61" t="str">
        <f>IFERROR(VLOOKUP(B52,[1]UNIDADES!$A:$F,4,FALSE)," ")</f>
        <v>REGIÓN 9</v>
      </c>
      <c r="E52" s="61" t="str">
        <f>IFERROR(VLOOKUP(B52,[1]UNIDADES!$A:$F,5,FALSE)," ")</f>
        <v>DIRECCIÓN INTELIGENCIA POLICIAL</v>
      </c>
      <c r="F52" s="61" t="str">
        <f>IFERROR(VLOOKUP(B52,[1]UNIDADES!$A:$F,6,FALSE)," ")</f>
        <v>830000097-5</v>
      </c>
      <c r="G52" s="62" t="s">
        <v>409</v>
      </c>
      <c r="H52" s="62">
        <v>3212133179</v>
      </c>
      <c r="I52" s="63" t="s">
        <v>410</v>
      </c>
      <c r="J52" s="63" t="s">
        <v>411</v>
      </c>
      <c r="K52" s="15" t="s">
        <v>424</v>
      </c>
      <c r="L52" s="15" t="s">
        <v>425</v>
      </c>
      <c r="M52" s="70" t="s">
        <v>735</v>
      </c>
      <c r="N52" s="71">
        <v>0</v>
      </c>
      <c r="O52" s="71">
        <v>172000000</v>
      </c>
      <c r="P52" s="71">
        <v>0</v>
      </c>
      <c r="Q52" s="66">
        <f t="shared" si="21"/>
        <v>172000000</v>
      </c>
      <c r="R52" s="66">
        <f t="shared" si="22"/>
        <v>172000000</v>
      </c>
      <c r="S52" s="65">
        <v>0</v>
      </c>
      <c r="T52" s="66">
        <f t="shared" si="4"/>
        <v>172000000</v>
      </c>
      <c r="U52" s="64"/>
      <c r="V52" s="72">
        <v>43199</v>
      </c>
      <c r="W52" s="72">
        <v>43202</v>
      </c>
      <c r="X52" s="71">
        <v>172000000</v>
      </c>
      <c r="Y52" s="15" t="s">
        <v>469</v>
      </c>
      <c r="Z52" s="60" t="s">
        <v>125</v>
      </c>
      <c r="AA52" s="73" t="s">
        <v>736</v>
      </c>
      <c r="AB52" s="60" t="s">
        <v>384</v>
      </c>
      <c r="AC52" s="77">
        <v>43174</v>
      </c>
      <c r="AD52" s="77">
        <v>43191</v>
      </c>
      <c r="AE52" s="77">
        <v>43257</v>
      </c>
      <c r="AF52" s="15" t="s">
        <v>402</v>
      </c>
      <c r="AG52" s="67" t="str">
        <f t="shared" si="11"/>
        <v>CUMPLIÓ</v>
      </c>
      <c r="AH52" s="68">
        <f t="shared" si="12"/>
        <v>53235897.040000007</v>
      </c>
      <c r="AI52" s="15">
        <v>28281</v>
      </c>
      <c r="AJ52" s="15">
        <v>55585</v>
      </c>
      <c r="AK52" s="78">
        <v>43228</v>
      </c>
      <c r="AL52" s="70" t="s">
        <v>747</v>
      </c>
      <c r="AM52" s="15" t="s">
        <v>748</v>
      </c>
      <c r="AN52" s="70" t="s">
        <v>749</v>
      </c>
      <c r="AO52" s="15" t="s">
        <v>750</v>
      </c>
      <c r="AP52" s="70" t="s">
        <v>751</v>
      </c>
      <c r="AQ52" s="80">
        <v>118764102.95999999</v>
      </c>
      <c r="AR52" s="70"/>
      <c r="AS52" s="66">
        <f t="shared" si="13"/>
        <v>118764102.95999999</v>
      </c>
      <c r="AT52" s="71">
        <v>118764102.95999999</v>
      </c>
      <c r="AU52" s="71"/>
      <c r="AV52" s="77">
        <v>43229</v>
      </c>
      <c r="AW52" s="77">
        <v>43281</v>
      </c>
      <c r="AX52" s="60" t="s">
        <v>260</v>
      </c>
      <c r="AY52" s="82">
        <v>118764102.95999999</v>
      </c>
      <c r="AZ52" s="69">
        <f>+AS52-AY52</f>
        <v>0</v>
      </c>
      <c r="BA52" s="60" t="s">
        <v>174</v>
      </c>
      <c r="BB52" s="55" t="str">
        <f>IFERROR(VLOOKUP(BA52,CONVENCIONES!$A$67:$B$70,2,FALSE)," ")</f>
        <v xml:space="preserve"> </v>
      </c>
    </row>
    <row r="53" spans="1:54" s="58" customFormat="1" x14ac:dyDescent="0.25">
      <c r="A53" s="57">
        <f t="shared" si="1"/>
        <v>52</v>
      </c>
      <c r="B53" s="60" t="s">
        <v>24</v>
      </c>
      <c r="C53" s="61">
        <f>IFERROR(VLOOKUP(B53,[1]UNIDADES!$A:$F,2,FALSE)," ")</f>
        <v>4</v>
      </c>
      <c r="D53" s="61" t="str">
        <f>IFERROR(VLOOKUP(B53,[1]UNIDADES!$A:$F,4,FALSE)," ")</f>
        <v>REGIÓN 9</v>
      </c>
      <c r="E53" s="61" t="str">
        <f>IFERROR(VLOOKUP(B53,[1]UNIDADES!$A:$F,5,FALSE)," ")</f>
        <v>DIRECCIÓN INTELIGENCIA POLICIAL</v>
      </c>
      <c r="F53" s="61" t="str">
        <f>IFERROR(VLOOKUP(B53,[1]UNIDADES!$A:$F,6,FALSE)," ")</f>
        <v>830000097-5</v>
      </c>
      <c r="G53" s="62" t="s">
        <v>409</v>
      </c>
      <c r="H53" s="62">
        <v>3212133179</v>
      </c>
      <c r="I53" s="63" t="s">
        <v>410</v>
      </c>
      <c r="J53" s="63" t="s">
        <v>411</v>
      </c>
      <c r="K53" s="15" t="s">
        <v>448</v>
      </c>
      <c r="L53" s="15" t="s">
        <v>413</v>
      </c>
      <c r="M53" s="70" t="s">
        <v>709</v>
      </c>
      <c r="N53" s="71">
        <v>0</v>
      </c>
      <c r="O53" s="71">
        <v>204038378</v>
      </c>
      <c r="P53" s="71">
        <v>0</v>
      </c>
      <c r="Q53" s="66">
        <f t="shared" si="21"/>
        <v>204038378</v>
      </c>
      <c r="R53" s="66">
        <f t="shared" si="22"/>
        <v>204038378</v>
      </c>
      <c r="S53" s="65">
        <v>0</v>
      </c>
      <c r="T53" s="66">
        <f t="shared" si="4"/>
        <v>204038378</v>
      </c>
      <c r="U53" s="64"/>
      <c r="V53" s="72">
        <v>43216</v>
      </c>
      <c r="W53" s="72">
        <v>43220</v>
      </c>
      <c r="X53" s="71">
        <v>204038378</v>
      </c>
      <c r="Y53" s="15" t="s">
        <v>399</v>
      </c>
      <c r="Z53" s="60" t="s">
        <v>125</v>
      </c>
      <c r="AA53" s="73" t="s">
        <v>710</v>
      </c>
      <c r="AB53" s="60" t="s">
        <v>385</v>
      </c>
      <c r="AC53" s="77">
        <v>43206</v>
      </c>
      <c r="AD53" s="77">
        <v>43210</v>
      </c>
      <c r="AE53" s="77">
        <v>43266</v>
      </c>
      <c r="AF53" s="15" t="s">
        <v>384</v>
      </c>
      <c r="AG53" s="67" t="str">
        <f t="shared" si="11"/>
        <v>CUMPLIÓ</v>
      </c>
      <c r="AH53" s="68">
        <f t="shared" si="12"/>
        <v>62431848</v>
      </c>
      <c r="AI53" s="15">
        <v>28414</v>
      </c>
      <c r="AJ53" s="15">
        <v>56151</v>
      </c>
      <c r="AK53" s="78">
        <v>43231</v>
      </c>
      <c r="AL53" s="70" t="s">
        <v>709</v>
      </c>
      <c r="AM53" s="15" t="s">
        <v>758</v>
      </c>
      <c r="AN53" s="70" t="s">
        <v>752</v>
      </c>
      <c r="AO53" s="15" t="s">
        <v>380</v>
      </c>
      <c r="AP53" s="70" t="s">
        <v>753</v>
      </c>
      <c r="AQ53" s="80">
        <v>141606530</v>
      </c>
      <c r="AR53" s="70"/>
      <c r="AS53" s="66">
        <f t="shared" si="13"/>
        <v>141606530</v>
      </c>
      <c r="AT53" s="71">
        <v>141606530</v>
      </c>
      <c r="AU53" s="71"/>
      <c r="AV53" s="77">
        <v>43235</v>
      </c>
      <c r="AW53" s="77">
        <v>43461</v>
      </c>
      <c r="AX53" s="60" t="s">
        <v>249</v>
      </c>
      <c r="AY53" s="82">
        <v>141606530</v>
      </c>
      <c r="AZ53" s="69">
        <f t="shared" si="0"/>
        <v>0</v>
      </c>
      <c r="BA53" s="60" t="s">
        <v>174</v>
      </c>
      <c r="BB53" s="55" t="str">
        <f>IFERROR(VLOOKUP(BA53,CONVENCIONES!$A$67:$B$70,2,FALSE)," ")</f>
        <v xml:space="preserve"> </v>
      </c>
    </row>
    <row r="54" spans="1:54" s="58" customFormat="1" x14ac:dyDescent="0.25">
      <c r="A54" s="57">
        <f t="shared" si="1"/>
        <v>53</v>
      </c>
      <c r="B54" s="60" t="s">
        <v>24</v>
      </c>
      <c r="C54" s="61">
        <v>4</v>
      </c>
      <c r="D54" s="61" t="s">
        <v>183</v>
      </c>
      <c r="E54" s="61" t="s">
        <v>76</v>
      </c>
      <c r="F54" s="61" t="s">
        <v>342</v>
      </c>
      <c r="G54" s="62" t="s">
        <v>409</v>
      </c>
      <c r="H54" s="62">
        <v>3212133179</v>
      </c>
      <c r="I54" s="63" t="s">
        <v>410</v>
      </c>
      <c r="J54" s="63" t="s">
        <v>411</v>
      </c>
      <c r="K54" s="15" t="s">
        <v>448</v>
      </c>
      <c r="L54" s="15" t="s">
        <v>413</v>
      </c>
      <c r="M54" s="70" t="s">
        <v>709</v>
      </c>
      <c r="N54" s="71">
        <v>0</v>
      </c>
      <c r="O54" s="71">
        <v>62426522</v>
      </c>
      <c r="P54" s="71">
        <v>0</v>
      </c>
      <c r="Q54" s="66">
        <f t="shared" si="21"/>
        <v>62426522</v>
      </c>
      <c r="R54" s="66">
        <f t="shared" si="22"/>
        <v>62426522</v>
      </c>
      <c r="S54" s="65">
        <v>0</v>
      </c>
      <c r="T54" s="66">
        <f t="shared" si="4"/>
        <v>62426522</v>
      </c>
      <c r="U54" s="64"/>
      <c r="V54" s="72">
        <v>43301</v>
      </c>
      <c r="W54" s="72">
        <v>43303</v>
      </c>
      <c r="X54" s="71">
        <v>62426522</v>
      </c>
      <c r="Y54" s="15" t="s">
        <v>399</v>
      </c>
      <c r="Z54" s="60" t="s">
        <v>268</v>
      </c>
      <c r="AA54" s="73" t="s">
        <v>710</v>
      </c>
      <c r="AB54" s="60" t="s">
        <v>388</v>
      </c>
      <c r="AC54" s="77">
        <v>43301</v>
      </c>
      <c r="AD54" s="77">
        <v>43303</v>
      </c>
      <c r="AE54" s="77">
        <v>43297</v>
      </c>
      <c r="AF54" s="15" t="s">
        <v>388</v>
      </c>
      <c r="AG54" s="67" t="str">
        <f t="shared" si="11"/>
        <v>CUMPLIÓ</v>
      </c>
      <c r="AH54" s="68">
        <f t="shared" si="12"/>
        <v>0</v>
      </c>
      <c r="AI54" s="15">
        <v>28414</v>
      </c>
      <c r="AJ54" s="15">
        <v>56151</v>
      </c>
      <c r="AK54" s="78">
        <v>43231</v>
      </c>
      <c r="AL54" s="70" t="s">
        <v>709</v>
      </c>
      <c r="AM54" s="15" t="s">
        <v>758</v>
      </c>
      <c r="AN54" s="70" t="s">
        <v>752</v>
      </c>
      <c r="AO54" s="15" t="s">
        <v>380</v>
      </c>
      <c r="AP54" s="70" t="s">
        <v>753</v>
      </c>
      <c r="AQ54" s="80">
        <v>62426522</v>
      </c>
      <c r="AR54" s="70"/>
      <c r="AS54" s="66">
        <f t="shared" si="13"/>
        <v>62426522</v>
      </c>
      <c r="AT54" s="71">
        <v>62426522</v>
      </c>
      <c r="AU54" s="71"/>
      <c r="AV54" s="77">
        <v>43308</v>
      </c>
      <c r="AW54" s="77">
        <v>43461</v>
      </c>
      <c r="AX54" s="60" t="s">
        <v>249</v>
      </c>
      <c r="AY54" s="82">
        <v>62426522</v>
      </c>
      <c r="AZ54" s="69">
        <f t="shared" si="0"/>
        <v>0</v>
      </c>
      <c r="BA54" s="60" t="s">
        <v>174</v>
      </c>
      <c r="BB54" s="55"/>
    </row>
    <row r="55" spans="1:54" s="58" customFormat="1" x14ac:dyDescent="0.25">
      <c r="A55" s="57">
        <f t="shared" si="1"/>
        <v>54</v>
      </c>
      <c r="B55" s="60" t="s">
        <v>24</v>
      </c>
      <c r="C55" s="61">
        <f>IFERROR(VLOOKUP(B55,[1]UNIDADES!$A:$F,2,FALSE)," ")</f>
        <v>4</v>
      </c>
      <c r="D55" s="61" t="str">
        <f>IFERROR(VLOOKUP(B55,[1]UNIDADES!$A:$F,4,FALSE)," ")</f>
        <v>REGIÓN 9</v>
      </c>
      <c r="E55" s="61" t="str">
        <f>IFERROR(VLOOKUP(B55,[1]UNIDADES!$A:$F,5,FALSE)," ")</f>
        <v>DIRECCIÓN INTELIGENCIA POLICIAL</v>
      </c>
      <c r="F55" s="61" t="str">
        <f>IFERROR(VLOOKUP(B55,[1]UNIDADES!$A:$F,6,FALSE)," ")</f>
        <v>830000097-5</v>
      </c>
      <c r="G55" s="62" t="s">
        <v>409</v>
      </c>
      <c r="H55" s="62">
        <v>3212133179</v>
      </c>
      <c r="I55" s="63" t="s">
        <v>410</v>
      </c>
      <c r="J55" s="63" t="s">
        <v>411</v>
      </c>
      <c r="K55" s="15" t="s">
        <v>405</v>
      </c>
      <c r="L55" s="15" t="s">
        <v>405</v>
      </c>
      <c r="M55" s="70" t="s">
        <v>665</v>
      </c>
      <c r="N55" s="71">
        <v>0</v>
      </c>
      <c r="O55" s="71">
        <v>130000000</v>
      </c>
      <c r="P55" s="71">
        <v>0</v>
      </c>
      <c r="Q55" s="66">
        <f t="shared" si="21"/>
        <v>130000000</v>
      </c>
      <c r="R55" s="66">
        <f t="shared" si="22"/>
        <v>130000000</v>
      </c>
      <c r="S55" s="65">
        <v>0</v>
      </c>
      <c r="T55" s="66">
        <f t="shared" si="4"/>
        <v>130000000</v>
      </c>
      <c r="U55" s="64"/>
      <c r="V55" s="72">
        <v>43187</v>
      </c>
      <c r="W55" s="72">
        <v>43192</v>
      </c>
      <c r="X55" s="71">
        <v>130000000</v>
      </c>
      <c r="Y55" s="15" t="s">
        <v>469</v>
      </c>
      <c r="Z55" s="60" t="s">
        <v>124</v>
      </c>
      <c r="AA55" s="73" t="s">
        <v>666</v>
      </c>
      <c r="AB55" s="60" t="s">
        <v>383</v>
      </c>
      <c r="AC55" s="77">
        <v>43146</v>
      </c>
      <c r="AD55" s="77">
        <v>43158</v>
      </c>
      <c r="AE55" s="77">
        <v>43297</v>
      </c>
      <c r="AF55" s="15" t="s">
        <v>402</v>
      </c>
      <c r="AG55" s="67" t="str">
        <f t="shared" si="11"/>
        <v>CUMPLIÓ</v>
      </c>
      <c r="AH55" s="68">
        <f t="shared" si="12"/>
        <v>9999.0999999940395</v>
      </c>
      <c r="AI55" s="15" t="s">
        <v>759</v>
      </c>
      <c r="AJ55" s="15" t="s">
        <v>667</v>
      </c>
      <c r="AK55" s="78">
        <v>43236</v>
      </c>
      <c r="AL55" s="70" t="s">
        <v>665</v>
      </c>
      <c r="AM55" s="15" t="s">
        <v>763</v>
      </c>
      <c r="AN55" s="70" t="s">
        <v>764</v>
      </c>
      <c r="AO55" s="15" t="s">
        <v>380</v>
      </c>
      <c r="AP55" s="70" t="s">
        <v>765</v>
      </c>
      <c r="AQ55" s="80">
        <v>129990000.90000001</v>
      </c>
      <c r="AR55" s="70"/>
      <c r="AS55" s="66">
        <f t="shared" si="13"/>
        <v>129990000.90000001</v>
      </c>
      <c r="AT55" s="71">
        <v>129990000.90000001</v>
      </c>
      <c r="AU55" s="71"/>
      <c r="AV55" s="77">
        <v>43242</v>
      </c>
      <c r="AW55" s="77">
        <v>43282</v>
      </c>
      <c r="AX55" s="60" t="s">
        <v>260</v>
      </c>
      <c r="AY55" s="82">
        <v>129990000.90000001</v>
      </c>
      <c r="AZ55" s="69">
        <f t="shared" si="0"/>
        <v>0</v>
      </c>
      <c r="BA55" s="60" t="s">
        <v>174</v>
      </c>
      <c r="BB55" s="55" t="str">
        <f>IFERROR(VLOOKUP(BA55,CONVENCIONES!$A$67:$B$70,2,FALSE)," ")</f>
        <v xml:space="preserve"> </v>
      </c>
    </row>
    <row r="56" spans="1:54" s="58" customFormat="1" x14ac:dyDescent="0.25">
      <c r="A56" s="57">
        <f t="shared" si="1"/>
        <v>55</v>
      </c>
      <c r="B56" s="60" t="s">
        <v>24</v>
      </c>
      <c r="C56" s="61">
        <f>IFERROR(VLOOKUP(B56,[1]UNIDADES!$A:$F,2,FALSE)," ")</f>
        <v>4</v>
      </c>
      <c r="D56" s="61" t="str">
        <f>IFERROR(VLOOKUP(B56,[1]UNIDADES!$A:$F,4,FALSE)," ")</f>
        <v>REGIÓN 9</v>
      </c>
      <c r="E56" s="61" t="str">
        <f>IFERROR(VLOOKUP(B56,[1]UNIDADES!$A:$F,5,FALSE)," ")</f>
        <v>DIRECCIÓN INTELIGENCIA POLICIAL</v>
      </c>
      <c r="F56" s="61" t="str">
        <f>IFERROR(VLOOKUP(B56,[1]UNIDADES!$A:$F,6,FALSE)," ")</f>
        <v>830000097-5</v>
      </c>
      <c r="G56" s="62" t="s">
        <v>409</v>
      </c>
      <c r="H56" s="62">
        <v>3212133179</v>
      </c>
      <c r="I56" s="63" t="s">
        <v>410</v>
      </c>
      <c r="J56" s="63" t="s">
        <v>411</v>
      </c>
      <c r="K56" s="15" t="s">
        <v>405</v>
      </c>
      <c r="L56" s="15" t="s">
        <v>405</v>
      </c>
      <c r="M56" s="70" t="s">
        <v>677</v>
      </c>
      <c r="N56" s="71">
        <v>0</v>
      </c>
      <c r="O56" s="71">
        <v>164921265</v>
      </c>
      <c r="P56" s="71">
        <v>0</v>
      </c>
      <c r="Q56" s="66">
        <f t="shared" si="21"/>
        <v>164921265</v>
      </c>
      <c r="R56" s="66">
        <f t="shared" si="22"/>
        <v>164921265</v>
      </c>
      <c r="S56" s="65">
        <v>0</v>
      </c>
      <c r="T56" s="66">
        <f t="shared" si="4"/>
        <v>164921265</v>
      </c>
      <c r="U56" s="64"/>
      <c r="V56" s="72">
        <v>43200</v>
      </c>
      <c r="W56" s="72">
        <v>43206</v>
      </c>
      <c r="X56" s="71">
        <v>164849510</v>
      </c>
      <c r="Y56" s="15" t="s">
        <v>469</v>
      </c>
      <c r="Z56" s="60" t="s">
        <v>124</v>
      </c>
      <c r="AA56" s="73" t="s">
        <v>678</v>
      </c>
      <c r="AB56" s="60" t="s">
        <v>384</v>
      </c>
      <c r="AC56" s="77">
        <v>43179</v>
      </c>
      <c r="AD56" s="77">
        <v>43192</v>
      </c>
      <c r="AE56" s="77">
        <v>43250</v>
      </c>
      <c r="AF56" s="15" t="s">
        <v>386</v>
      </c>
      <c r="AG56" s="67" t="str">
        <f t="shared" si="11"/>
        <v>CUMPLIÓ</v>
      </c>
      <c r="AH56" s="68">
        <f t="shared" si="12"/>
        <v>38849510</v>
      </c>
      <c r="AI56" s="15" t="s">
        <v>766</v>
      </c>
      <c r="AJ56" s="15" t="s">
        <v>679</v>
      </c>
      <c r="AK56" s="78">
        <v>43248</v>
      </c>
      <c r="AL56" s="70" t="s">
        <v>677</v>
      </c>
      <c r="AM56" s="15" t="s">
        <v>760</v>
      </c>
      <c r="AN56" s="70" t="s">
        <v>761</v>
      </c>
      <c r="AO56" s="15" t="s">
        <v>380</v>
      </c>
      <c r="AP56" s="70" t="s">
        <v>762</v>
      </c>
      <c r="AQ56" s="80">
        <v>126000000</v>
      </c>
      <c r="AR56" s="70"/>
      <c r="AS56" s="66">
        <f t="shared" si="13"/>
        <v>126000000</v>
      </c>
      <c r="AT56" s="71">
        <v>126000000</v>
      </c>
      <c r="AU56" s="71"/>
      <c r="AV56" s="77">
        <v>43257</v>
      </c>
      <c r="AW56" s="77">
        <v>43373</v>
      </c>
      <c r="AX56" s="60" t="s">
        <v>260</v>
      </c>
      <c r="AY56" s="82">
        <v>126000000</v>
      </c>
      <c r="AZ56" s="69">
        <f t="shared" si="0"/>
        <v>0</v>
      </c>
      <c r="BA56" s="60" t="s">
        <v>174</v>
      </c>
      <c r="BB56" s="55"/>
    </row>
    <row r="57" spans="1:54" s="58" customFormat="1" x14ac:dyDescent="0.25">
      <c r="A57" s="57">
        <f t="shared" si="1"/>
        <v>56</v>
      </c>
      <c r="B57" s="60" t="s">
        <v>24</v>
      </c>
      <c r="C57" s="61">
        <f>IFERROR(VLOOKUP(B57,[1]UNIDADES!$A:$F,2,FALSE)," ")</f>
        <v>4</v>
      </c>
      <c r="D57" s="61" t="str">
        <f>IFERROR(VLOOKUP(B57,[1]UNIDADES!$A:$F,4,FALSE)," ")</f>
        <v>REGIÓN 9</v>
      </c>
      <c r="E57" s="61" t="str">
        <f>IFERROR(VLOOKUP(B57,[1]UNIDADES!$A:$F,5,FALSE)," ")</f>
        <v>DIRECCIÓN INTELIGENCIA POLICIAL</v>
      </c>
      <c r="F57" s="61" t="str">
        <f>IFERROR(VLOOKUP(B57,[1]UNIDADES!$A:$F,6,FALSE)," ")</f>
        <v>830000097-5</v>
      </c>
      <c r="G57" s="62" t="s">
        <v>409</v>
      </c>
      <c r="H57" s="62">
        <v>3212133179</v>
      </c>
      <c r="I57" s="63" t="s">
        <v>410</v>
      </c>
      <c r="J57" s="63" t="s">
        <v>411</v>
      </c>
      <c r="K57" s="15" t="s">
        <v>722</v>
      </c>
      <c r="L57" s="15" t="s">
        <v>499</v>
      </c>
      <c r="M57" s="70" t="s">
        <v>723</v>
      </c>
      <c r="N57" s="71">
        <v>0</v>
      </c>
      <c r="O57" s="71">
        <v>3800000</v>
      </c>
      <c r="P57" s="71">
        <v>0</v>
      </c>
      <c r="Q57" s="66">
        <f t="shared" si="21"/>
        <v>3800000</v>
      </c>
      <c r="R57" s="66">
        <f t="shared" si="22"/>
        <v>3800000</v>
      </c>
      <c r="S57" s="65">
        <v>0</v>
      </c>
      <c r="T57" s="66">
        <f t="shared" si="4"/>
        <v>3800000</v>
      </c>
      <c r="U57" s="64"/>
      <c r="V57" s="72">
        <v>43224</v>
      </c>
      <c r="W57" s="72">
        <v>43227</v>
      </c>
      <c r="X57" s="71">
        <v>3800000</v>
      </c>
      <c r="Y57" s="15" t="s">
        <v>123</v>
      </c>
      <c r="Z57" s="60" t="s">
        <v>159</v>
      </c>
      <c r="AA57" s="73" t="s">
        <v>737</v>
      </c>
      <c r="AB57" s="60" t="s">
        <v>383</v>
      </c>
      <c r="AC57" s="77">
        <v>43156</v>
      </c>
      <c r="AD57" s="77">
        <v>43166</v>
      </c>
      <c r="AE57" s="77">
        <v>43252</v>
      </c>
      <c r="AF57" s="15" t="s">
        <v>402</v>
      </c>
      <c r="AG57" s="67" t="str">
        <f t="shared" si="11"/>
        <v>CUMPLIÓ</v>
      </c>
      <c r="AH57" s="68">
        <f t="shared" si="12"/>
        <v>1662640</v>
      </c>
      <c r="AI57" s="15" t="s">
        <v>778</v>
      </c>
      <c r="AJ57" s="15" t="s">
        <v>754</v>
      </c>
      <c r="AK57" s="78">
        <v>43252</v>
      </c>
      <c r="AL57" s="70" t="s">
        <v>723</v>
      </c>
      <c r="AM57" s="15" t="s">
        <v>783</v>
      </c>
      <c r="AN57" s="70" t="s">
        <v>784</v>
      </c>
      <c r="AO57" s="15" t="s">
        <v>380</v>
      </c>
      <c r="AP57" s="70" t="s">
        <v>784</v>
      </c>
      <c r="AQ57" s="80">
        <v>2137360</v>
      </c>
      <c r="AR57" s="70"/>
      <c r="AS57" s="66">
        <f t="shared" si="13"/>
        <v>2137360</v>
      </c>
      <c r="AT57" s="71">
        <v>2137360</v>
      </c>
      <c r="AU57" s="71"/>
      <c r="AV57" s="77">
        <v>43257</v>
      </c>
      <c r="AW57" s="77">
        <v>43449</v>
      </c>
      <c r="AX57" s="60" t="s">
        <v>249</v>
      </c>
      <c r="AY57" s="82">
        <v>2137360</v>
      </c>
      <c r="AZ57" s="69">
        <f t="shared" si="0"/>
        <v>0</v>
      </c>
      <c r="BA57" s="60" t="s">
        <v>174</v>
      </c>
      <c r="BB57" s="55" t="str">
        <f>IFERROR(VLOOKUP(BA57,CONVENCIONES!$A$67:$B$70,2,FALSE)," ")</f>
        <v xml:space="preserve"> </v>
      </c>
    </row>
    <row r="58" spans="1:54" s="58" customFormat="1" x14ac:dyDescent="0.25">
      <c r="A58" s="57">
        <f t="shared" si="1"/>
        <v>57</v>
      </c>
      <c r="B58" s="60" t="s">
        <v>24</v>
      </c>
      <c r="C58" s="61">
        <f>IFERROR(VLOOKUP(B58,[1]UNIDADES!$A:$F,2,FALSE)," ")</f>
        <v>4</v>
      </c>
      <c r="D58" s="61" t="str">
        <f>IFERROR(VLOOKUP(B58,[1]UNIDADES!$A:$F,4,FALSE)," ")</f>
        <v>REGIÓN 9</v>
      </c>
      <c r="E58" s="61" t="str">
        <f>IFERROR(VLOOKUP(B58,[1]UNIDADES!$A:$F,5,FALSE)," ")</f>
        <v>DIRECCIÓN INTELIGENCIA POLICIAL</v>
      </c>
      <c r="F58" s="61" t="str">
        <f>IFERROR(VLOOKUP(B58,[1]UNIDADES!$A:$F,6,FALSE)," ")</f>
        <v>830000097-5</v>
      </c>
      <c r="G58" s="62" t="s">
        <v>409</v>
      </c>
      <c r="H58" s="62">
        <v>3212133179</v>
      </c>
      <c r="I58" s="63" t="s">
        <v>410</v>
      </c>
      <c r="J58" s="63" t="s">
        <v>411</v>
      </c>
      <c r="K58" s="15" t="s">
        <v>498</v>
      </c>
      <c r="L58" s="15" t="s">
        <v>499</v>
      </c>
      <c r="M58" s="70" t="s">
        <v>726</v>
      </c>
      <c r="N58" s="71">
        <v>0</v>
      </c>
      <c r="O58" s="71">
        <v>40000000</v>
      </c>
      <c r="P58" s="71">
        <v>0</v>
      </c>
      <c r="Q58" s="66">
        <f t="shared" si="21"/>
        <v>40000000</v>
      </c>
      <c r="R58" s="66">
        <f t="shared" si="22"/>
        <v>40000000</v>
      </c>
      <c r="S58" s="65">
        <v>0</v>
      </c>
      <c r="T58" s="66">
        <f t="shared" si="4"/>
        <v>40000000</v>
      </c>
      <c r="U58" s="64"/>
      <c r="V58" s="72">
        <v>43235</v>
      </c>
      <c r="W58" s="72">
        <v>43241</v>
      </c>
      <c r="X58" s="71">
        <v>36139700</v>
      </c>
      <c r="Y58" s="15" t="s">
        <v>469</v>
      </c>
      <c r="Z58" s="60" t="s">
        <v>159</v>
      </c>
      <c r="AA58" s="73" t="s">
        <v>770</v>
      </c>
      <c r="AB58" s="60" t="s">
        <v>383</v>
      </c>
      <c r="AC58" s="77">
        <v>43157</v>
      </c>
      <c r="AD58" s="77">
        <v>43164</v>
      </c>
      <c r="AE58" s="77">
        <v>43257</v>
      </c>
      <c r="AF58" s="15" t="s">
        <v>384</v>
      </c>
      <c r="AG58" s="67" t="str">
        <f t="shared" si="11"/>
        <v>CUMPLIÓ</v>
      </c>
      <c r="AH58" s="68">
        <f t="shared" si="12"/>
        <v>4993700</v>
      </c>
      <c r="AI58" s="15" t="s">
        <v>779</v>
      </c>
      <c r="AJ58" s="15" t="s">
        <v>769</v>
      </c>
      <c r="AK58" s="78">
        <v>43257</v>
      </c>
      <c r="AL58" s="70" t="s">
        <v>726</v>
      </c>
      <c r="AM58" s="15" t="s">
        <v>786</v>
      </c>
      <c r="AN58" s="70" t="s">
        <v>785</v>
      </c>
      <c r="AO58" s="15" t="s">
        <v>380</v>
      </c>
      <c r="AP58" s="70" t="s">
        <v>787</v>
      </c>
      <c r="AQ58" s="80">
        <v>31146000</v>
      </c>
      <c r="AR58" s="70"/>
      <c r="AS58" s="66">
        <f t="shared" si="13"/>
        <v>31146000</v>
      </c>
      <c r="AT58" s="71">
        <v>31146000</v>
      </c>
      <c r="AU58" s="71"/>
      <c r="AV58" s="77">
        <v>43272</v>
      </c>
      <c r="AW58" s="77">
        <v>43311</v>
      </c>
      <c r="AX58" s="60" t="s">
        <v>260</v>
      </c>
      <c r="AY58" s="82">
        <v>31146000</v>
      </c>
      <c r="AZ58" s="69">
        <f t="shared" si="0"/>
        <v>0</v>
      </c>
      <c r="BA58" s="60" t="s">
        <v>174</v>
      </c>
      <c r="BB58" s="55" t="str">
        <f>IFERROR(VLOOKUP(BA58,CONVENCIONES!$A$67:$B$70,2,FALSE)," ")</f>
        <v xml:space="preserve"> </v>
      </c>
    </row>
    <row r="59" spans="1:54" s="58" customFormat="1" x14ac:dyDescent="0.25">
      <c r="A59" s="57">
        <f t="shared" si="1"/>
        <v>58</v>
      </c>
      <c r="B59" s="60" t="s">
        <v>24</v>
      </c>
      <c r="C59" s="61">
        <f>IFERROR(VLOOKUP(B59,[1]UNIDADES!$A:$F,2,FALSE)," ")</f>
        <v>4</v>
      </c>
      <c r="D59" s="61" t="str">
        <f>IFERROR(VLOOKUP(B59,[1]UNIDADES!$A:$F,4,FALSE)," ")</f>
        <v>REGIÓN 9</v>
      </c>
      <c r="E59" s="61" t="str">
        <f>IFERROR(VLOOKUP(B59,[1]UNIDADES!$A:$F,5,FALSE)," ")</f>
        <v>DIRECCIÓN INTELIGENCIA POLICIAL</v>
      </c>
      <c r="F59" s="61" t="str">
        <f>IFERROR(VLOOKUP(B59,[1]UNIDADES!$A:$F,6,FALSE)," ")</f>
        <v>830000097-5</v>
      </c>
      <c r="G59" s="62" t="s">
        <v>409</v>
      </c>
      <c r="H59" s="62">
        <v>3212133179</v>
      </c>
      <c r="I59" s="63" t="s">
        <v>410</v>
      </c>
      <c r="J59" s="63" t="s">
        <v>411</v>
      </c>
      <c r="K59" s="15" t="s">
        <v>448</v>
      </c>
      <c r="L59" s="15" t="s">
        <v>413</v>
      </c>
      <c r="M59" s="70" t="s">
        <v>729</v>
      </c>
      <c r="N59" s="71">
        <v>0</v>
      </c>
      <c r="O59" s="71">
        <v>6300000</v>
      </c>
      <c r="P59" s="71">
        <v>0</v>
      </c>
      <c r="Q59" s="66">
        <f t="shared" si="21"/>
        <v>6300000</v>
      </c>
      <c r="R59" s="66">
        <f t="shared" si="22"/>
        <v>6300000</v>
      </c>
      <c r="S59" s="65">
        <v>0</v>
      </c>
      <c r="T59" s="66">
        <f t="shared" si="4"/>
        <v>6300000</v>
      </c>
      <c r="U59" s="64"/>
      <c r="V59" s="72">
        <v>43235</v>
      </c>
      <c r="W59" s="72">
        <v>43238</v>
      </c>
      <c r="X59" s="71">
        <v>6300000</v>
      </c>
      <c r="Y59" s="15" t="s">
        <v>123</v>
      </c>
      <c r="Z59" s="60" t="s">
        <v>159</v>
      </c>
      <c r="AA59" s="73" t="s">
        <v>771</v>
      </c>
      <c r="AB59" s="60" t="s">
        <v>381</v>
      </c>
      <c r="AC59" s="77">
        <v>43120</v>
      </c>
      <c r="AD59" s="77">
        <v>43131</v>
      </c>
      <c r="AE59" s="77">
        <v>43266</v>
      </c>
      <c r="AF59" s="15" t="s">
        <v>384</v>
      </c>
      <c r="AG59" s="67" t="str">
        <f t="shared" si="11"/>
        <v>CUMPLIÓ</v>
      </c>
      <c r="AH59" s="68">
        <f t="shared" si="12"/>
        <v>821739</v>
      </c>
      <c r="AI59" s="15" t="s">
        <v>780</v>
      </c>
      <c r="AJ59" s="15" t="s">
        <v>772</v>
      </c>
      <c r="AK59" s="78">
        <v>43257</v>
      </c>
      <c r="AL59" s="70" t="s">
        <v>729</v>
      </c>
      <c r="AM59" s="15" t="s">
        <v>789</v>
      </c>
      <c r="AN59" s="70" t="s">
        <v>788</v>
      </c>
      <c r="AO59" s="15" t="s">
        <v>380</v>
      </c>
      <c r="AP59" s="70" t="s">
        <v>790</v>
      </c>
      <c r="AQ59" s="80">
        <v>5478261</v>
      </c>
      <c r="AR59" s="70"/>
      <c r="AS59" s="66">
        <f t="shared" si="13"/>
        <v>5478261</v>
      </c>
      <c r="AT59" s="71">
        <v>5478261</v>
      </c>
      <c r="AU59" s="71"/>
      <c r="AV59" s="77">
        <v>43263</v>
      </c>
      <c r="AW59" s="77">
        <v>43404</v>
      </c>
      <c r="AX59" s="60" t="s">
        <v>249</v>
      </c>
      <c r="AY59" s="82">
        <v>5478261</v>
      </c>
      <c r="AZ59" s="69">
        <f t="shared" si="0"/>
        <v>0</v>
      </c>
      <c r="BA59" s="60" t="s">
        <v>174</v>
      </c>
      <c r="BB59" s="55"/>
    </row>
    <row r="60" spans="1:54" s="58" customFormat="1" x14ac:dyDescent="0.25">
      <c r="A60" s="57">
        <f t="shared" si="1"/>
        <v>59</v>
      </c>
      <c r="B60" s="60" t="s">
        <v>24</v>
      </c>
      <c r="C60" s="61">
        <f>IFERROR(VLOOKUP(B60,[1]UNIDADES!$A:$F,2,FALSE)," ")</f>
        <v>4</v>
      </c>
      <c r="D60" s="61" t="str">
        <f>IFERROR(VLOOKUP(B60,[1]UNIDADES!$A:$F,4,FALSE)," ")</f>
        <v>REGIÓN 9</v>
      </c>
      <c r="E60" s="61" t="str">
        <f>IFERROR(VLOOKUP(B60,[1]UNIDADES!$A:$F,5,FALSE)," ")</f>
        <v>DIRECCIÓN INTELIGENCIA POLICIAL</v>
      </c>
      <c r="F60" s="61" t="str">
        <f>IFERROR(VLOOKUP(B60,[1]UNIDADES!$A:$F,6,FALSE)," ")</f>
        <v>830000097-5</v>
      </c>
      <c r="G60" s="62" t="s">
        <v>409</v>
      </c>
      <c r="H60" s="62">
        <v>3212133179</v>
      </c>
      <c r="I60" s="63" t="s">
        <v>410</v>
      </c>
      <c r="J60" s="63" t="s">
        <v>411</v>
      </c>
      <c r="K60" s="15" t="s">
        <v>581</v>
      </c>
      <c r="L60" s="15" t="s">
        <v>582</v>
      </c>
      <c r="M60" s="70" t="s">
        <v>686</v>
      </c>
      <c r="N60" s="71">
        <v>0</v>
      </c>
      <c r="O60" s="71">
        <v>188996600</v>
      </c>
      <c r="P60" s="71">
        <v>0</v>
      </c>
      <c r="Q60" s="66">
        <f t="shared" si="21"/>
        <v>188996600</v>
      </c>
      <c r="R60" s="66">
        <f t="shared" si="22"/>
        <v>188996600</v>
      </c>
      <c r="S60" s="65">
        <v>0</v>
      </c>
      <c r="T60" s="66">
        <f t="shared" si="4"/>
        <v>188996600</v>
      </c>
      <c r="U60" s="64"/>
      <c r="V60" s="72">
        <v>43210</v>
      </c>
      <c r="W60" s="72">
        <v>43216</v>
      </c>
      <c r="X60" s="71">
        <v>149999990</v>
      </c>
      <c r="Y60" s="15" t="s">
        <v>469</v>
      </c>
      <c r="Z60" s="60" t="s">
        <v>124</v>
      </c>
      <c r="AA60" s="73" t="s">
        <v>687</v>
      </c>
      <c r="AB60" s="60" t="s">
        <v>384</v>
      </c>
      <c r="AC60" s="77">
        <v>43179</v>
      </c>
      <c r="AD60" s="77">
        <v>43201</v>
      </c>
      <c r="AE60" s="77">
        <v>43297</v>
      </c>
      <c r="AF60" s="15" t="s">
        <v>402</v>
      </c>
      <c r="AG60" s="67" t="str">
        <f t="shared" si="11"/>
        <v>CUMPLIÓ</v>
      </c>
      <c r="AH60" s="68">
        <f t="shared" si="12"/>
        <v>67977595</v>
      </c>
      <c r="AI60" s="15" t="s">
        <v>781</v>
      </c>
      <c r="AJ60" s="15" t="s">
        <v>688</v>
      </c>
      <c r="AK60" s="78">
        <v>43266</v>
      </c>
      <c r="AL60" s="70" t="s">
        <v>686</v>
      </c>
      <c r="AM60" s="15" t="s">
        <v>792</v>
      </c>
      <c r="AN60" s="70" t="s">
        <v>791</v>
      </c>
      <c r="AO60" s="15" t="s">
        <v>380</v>
      </c>
      <c r="AP60" s="70" t="s">
        <v>793</v>
      </c>
      <c r="AQ60" s="80">
        <v>82022395</v>
      </c>
      <c r="AR60" s="70"/>
      <c r="AS60" s="66">
        <f t="shared" si="13"/>
        <v>82022395</v>
      </c>
      <c r="AT60" s="71">
        <v>82022395</v>
      </c>
      <c r="AU60" s="71"/>
      <c r="AV60" s="77">
        <v>43278</v>
      </c>
      <c r="AW60" s="77">
        <v>43343</v>
      </c>
      <c r="AX60" s="60" t="s">
        <v>260</v>
      </c>
      <c r="AY60" s="82">
        <v>82022395</v>
      </c>
      <c r="AZ60" s="69">
        <f t="shared" si="0"/>
        <v>0</v>
      </c>
      <c r="BA60" s="60" t="s">
        <v>174</v>
      </c>
      <c r="BB60" s="55" t="str">
        <f>IFERROR(VLOOKUP(BA60,CONVENCIONES!$A$67:$B$70,2,FALSE)," ")</f>
        <v xml:space="preserve"> </v>
      </c>
    </row>
    <row r="61" spans="1:54" s="58" customFormat="1" x14ac:dyDescent="0.25">
      <c r="A61" s="57">
        <f t="shared" si="1"/>
        <v>60</v>
      </c>
      <c r="B61" s="60" t="s">
        <v>24</v>
      </c>
      <c r="C61" s="61">
        <f>IFERROR(VLOOKUP(B61,[1]UNIDADES!$A:$F,2,FALSE)," ")</f>
        <v>4</v>
      </c>
      <c r="D61" s="61" t="str">
        <f>IFERROR(VLOOKUP(B61,[1]UNIDADES!$A:$F,4,FALSE)," ")</f>
        <v>REGIÓN 9</v>
      </c>
      <c r="E61" s="61" t="str">
        <f>IFERROR(VLOOKUP(B61,[1]UNIDADES!$A:$F,5,FALSE)," ")</f>
        <v>DIRECCIÓN INTELIGENCIA POLICIAL</v>
      </c>
      <c r="F61" s="61" t="str">
        <f>IFERROR(VLOOKUP(B61,[1]UNIDADES!$A:$F,6,FALSE)," ")</f>
        <v>830000097-5</v>
      </c>
      <c r="G61" s="62" t="s">
        <v>409</v>
      </c>
      <c r="H61" s="62">
        <v>3212133179</v>
      </c>
      <c r="I61" s="63" t="s">
        <v>410</v>
      </c>
      <c r="J61" s="63" t="s">
        <v>411</v>
      </c>
      <c r="K61" s="15" t="s">
        <v>405</v>
      </c>
      <c r="L61" s="15" t="s">
        <v>405</v>
      </c>
      <c r="M61" s="70" t="s">
        <v>689</v>
      </c>
      <c r="N61" s="71">
        <v>0</v>
      </c>
      <c r="O61" s="71">
        <v>320000000</v>
      </c>
      <c r="P61" s="71">
        <v>0</v>
      </c>
      <c r="Q61" s="66">
        <f>+O61+P61</f>
        <v>320000000</v>
      </c>
      <c r="R61" s="66">
        <f t="shared" si="22"/>
        <v>320000000</v>
      </c>
      <c r="S61" s="65">
        <v>0</v>
      </c>
      <c r="T61" s="66">
        <f t="shared" si="4"/>
        <v>320000000</v>
      </c>
      <c r="U61" s="64"/>
      <c r="V61" s="72">
        <v>43217</v>
      </c>
      <c r="W61" s="72">
        <v>43223</v>
      </c>
      <c r="X61" s="71">
        <v>320000000</v>
      </c>
      <c r="Y61" s="15" t="s">
        <v>469</v>
      </c>
      <c r="Z61" s="60" t="s">
        <v>124</v>
      </c>
      <c r="AA61" s="73" t="s">
        <v>690</v>
      </c>
      <c r="AB61" s="60" t="s">
        <v>384</v>
      </c>
      <c r="AC61" s="77">
        <v>43174</v>
      </c>
      <c r="AD61" s="77">
        <v>43209</v>
      </c>
      <c r="AE61" s="77">
        <v>43297</v>
      </c>
      <c r="AF61" s="15" t="s">
        <v>386</v>
      </c>
      <c r="AG61" s="67" t="str">
        <f t="shared" si="11"/>
        <v>CUMPLIÓ</v>
      </c>
      <c r="AH61" s="68">
        <f t="shared" si="12"/>
        <v>17900000</v>
      </c>
      <c r="AI61" s="15" t="s">
        <v>782</v>
      </c>
      <c r="AJ61" s="15" t="s">
        <v>691</v>
      </c>
      <c r="AK61" s="78">
        <v>43266</v>
      </c>
      <c r="AL61" s="70" t="s">
        <v>689</v>
      </c>
      <c r="AM61" s="15" t="s">
        <v>648</v>
      </c>
      <c r="AN61" s="70" t="s">
        <v>649</v>
      </c>
      <c r="AO61" s="15" t="s">
        <v>380</v>
      </c>
      <c r="AP61" s="70" t="s">
        <v>661</v>
      </c>
      <c r="AQ61" s="80">
        <v>302100000</v>
      </c>
      <c r="AR61" s="70"/>
      <c r="AS61" s="66">
        <f t="shared" si="13"/>
        <v>302100000</v>
      </c>
      <c r="AT61" s="71">
        <v>302100000</v>
      </c>
      <c r="AU61" s="71"/>
      <c r="AV61" s="77">
        <v>43273</v>
      </c>
      <c r="AW61" s="77">
        <v>43403</v>
      </c>
      <c r="AX61" s="60" t="s">
        <v>260</v>
      </c>
      <c r="AY61" s="82">
        <v>302100000</v>
      </c>
      <c r="AZ61" s="69">
        <f t="shared" si="0"/>
        <v>0</v>
      </c>
      <c r="BA61" s="60" t="s">
        <v>174</v>
      </c>
      <c r="BB61" s="55" t="str">
        <f>IFERROR(VLOOKUP(BA61,CONVENCIONES!$A$67:$B$70,2,FALSE)," ")</f>
        <v xml:space="preserve"> </v>
      </c>
    </row>
    <row r="62" spans="1:54" s="58" customFormat="1" x14ac:dyDescent="0.25">
      <c r="A62" s="57">
        <f t="shared" si="1"/>
        <v>61</v>
      </c>
      <c r="B62" s="60" t="s">
        <v>24</v>
      </c>
      <c r="C62" s="61">
        <f>IFERROR(VLOOKUP(B62,[1]UNIDADES!$A:$F,2,FALSE)," ")</f>
        <v>4</v>
      </c>
      <c r="D62" s="61" t="str">
        <f>IFERROR(VLOOKUP(B62,[1]UNIDADES!$A:$F,4,FALSE)," ")</f>
        <v>REGIÓN 9</v>
      </c>
      <c r="E62" s="61" t="str">
        <f>IFERROR(VLOOKUP(B62,[1]UNIDADES!$A:$F,5,FALSE)," ")</f>
        <v>DIRECCIÓN INTELIGENCIA POLICIAL</v>
      </c>
      <c r="F62" s="61" t="str">
        <f>IFERROR(VLOOKUP(B62,[1]UNIDADES!$A:$F,6,FALSE)," ")</f>
        <v>830000097-5</v>
      </c>
      <c r="G62" s="62" t="s">
        <v>409</v>
      </c>
      <c r="H62" s="62">
        <v>3212133179</v>
      </c>
      <c r="I62" s="63" t="s">
        <v>410</v>
      </c>
      <c r="J62" s="63" t="s">
        <v>411</v>
      </c>
      <c r="K62" s="15" t="s">
        <v>405</v>
      </c>
      <c r="L62" s="15" t="s">
        <v>405</v>
      </c>
      <c r="M62" s="70" t="s">
        <v>799</v>
      </c>
      <c r="N62" s="71">
        <v>0</v>
      </c>
      <c r="O62" s="71">
        <v>52000000</v>
      </c>
      <c r="P62" s="71">
        <v>0</v>
      </c>
      <c r="Q62" s="66">
        <f t="shared" si="21"/>
        <v>52000000</v>
      </c>
      <c r="R62" s="66">
        <f t="shared" si="22"/>
        <v>52000000</v>
      </c>
      <c r="S62" s="65">
        <v>0</v>
      </c>
      <c r="T62" s="66">
        <f t="shared" si="4"/>
        <v>52000000</v>
      </c>
      <c r="U62" s="64"/>
      <c r="V62" s="72">
        <v>43248</v>
      </c>
      <c r="W62" s="72">
        <v>43252</v>
      </c>
      <c r="X62" s="71">
        <v>48431810</v>
      </c>
      <c r="Y62" s="15" t="s">
        <v>469</v>
      </c>
      <c r="Z62" s="60" t="s">
        <v>159</v>
      </c>
      <c r="AA62" s="73" t="s">
        <v>800</v>
      </c>
      <c r="AB62" s="60" t="s">
        <v>386</v>
      </c>
      <c r="AC62" s="77">
        <v>43230</v>
      </c>
      <c r="AD62" s="77">
        <v>43244</v>
      </c>
      <c r="AE62" s="77">
        <v>43284</v>
      </c>
      <c r="AF62" s="15" t="s">
        <v>388</v>
      </c>
      <c r="AG62" s="67" t="str">
        <f t="shared" si="11"/>
        <v>CUMPLIÓ</v>
      </c>
      <c r="AH62" s="68">
        <f t="shared" si="12"/>
        <v>8050271</v>
      </c>
      <c r="AI62" s="15" t="s">
        <v>809</v>
      </c>
      <c r="AJ62" s="15" t="s">
        <v>801</v>
      </c>
      <c r="AK62" s="78">
        <v>43278</v>
      </c>
      <c r="AL62" s="70" t="s">
        <v>802</v>
      </c>
      <c r="AM62" s="15" t="s">
        <v>812</v>
      </c>
      <c r="AN62" s="70" t="s">
        <v>811</v>
      </c>
      <c r="AO62" s="15" t="s">
        <v>380</v>
      </c>
      <c r="AP62" s="70" t="s">
        <v>813</v>
      </c>
      <c r="AQ62" s="80">
        <v>40381539</v>
      </c>
      <c r="AR62" s="70"/>
      <c r="AS62" s="66">
        <f t="shared" si="13"/>
        <v>40381539</v>
      </c>
      <c r="AT62" s="71">
        <v>40381539</v>
      </c>
      <c r="AU62" s="71"/>
      <c r="AV62" s="77">
        <v>43290</v>
      </c>
      <c r="AW62" s="77">
        <v>43444</v>
      </c>
      <c r="AX62" s="60" t="s">
        <v>249</v>
      </c>
      <c r="AY62" s="82">
        <v>40381539</v>
      </c>
      <c r="AZ62" s="69">
        <f t="shared" si="0"/>
        <v>0</v>
      </c>
      <c r="BA62" s="60" t="s">
        <v>174</v>
      </c>
      <c r="BB62" s="55" t="str">
        <f>IFERROR(VLOOKUP(BA62,CONVENCIONES!$A$67:$B$70,2,FALSE)," ")</f>
        <v xml:space="preserve"> </v>
      </c>
    </row>
    <row r="63" spans="1:54" s="58" customFormat="1" x14ac:dyDescent="0.25">
      <c r="A63" s="57">
        <f t="shared" si="1"/>
        <v>62</v>
      </c>
      <c r="B63" s="60" t="s">
        <v>24</v>
      </c>
      <c r="C63" s="61">
        <f>IFERROR(VLOOKUP(B63,[1]UNIDADES!$A:$F,2,FALSE)," ")</f>
        <v>4</v>
      </c>
      <c r="D63" s="61" t="str">
        <f>IFERROR(VLOOKUP(B63,[1]UNIDADES!$A:$F,4,FALSE)," ")</f>
        <v>REGIÓN 9</v>
      </c>
      <c r="E63" s="61" t="str">
        <f>IFERROR(VLOOKUP(B63,[1]UNIDADES!$A:$F,5,FALSE)," ")</f>
        <v>DIRECCIÓN INTELIGENCIA POLICIAL</v>
      </c>
      <c r="F63" s="61" t="str">
        <f>IFERROR(VLOOKUP(B63,[1]UNIDADES!$A:$F,6,FALSE)," ")</f>
        <v>830000097-5</v>
      </c>
      <c r="G63" s="62" t="s">
        <v>892</v>
      </c>
      <c r="H63" s="62">
        <v>3203051699</v>
      </c>
      <c r="I63" s="63" t="s">
        <v>893</v>
      </c>
      <c r="J63" s="63" t="s">
        <v>411</v>
      </c>
      <c r="K63" s="15" t="s">
        <v>405</v>
      </c>
      <c r="L63" s="15" t="s">
        <v>405</v>
      </c>
      <c r="M63" s="70" t="s">
        <v>799</v>
      </c>
      <c r="N63" s="71">
        <v>0</v>
      </c>
      <c r="O63" s="71">
        <v>20000000</v>
      </c>
      <c r="P63" s="71">
        <v>0</v>
      </c>
      <c r="Q63" s="66">
        <f t="shared" ref="Q63" si="35">+O63+P63</f>
        <v>20000000</v>
      </c>
      <c r="R63" s="66">
        <f t="shared" ref="R63" si="36">+Q63+N63</f>
        <v>20000000</v>
      </c>
      <c r="S63" s="65">
        <v>0</v>
      </c>
      <c r="T63" s="66">
        <f t="shared" ref="T63" si="37">+R63+S63</f>
        <v>20000000</v>
      </c>
      <c r="U63" s="64"/>
      <c r="V63" s="72">
        <v>43366</v>
      </c>
      <c r="W63" s="72">
        <v>43366</v>
      </c>
      <c r="X63" s="71">
        <v>20000000</v>
      </c>
      <c r="Y63" s="15" t="s">
        <v>469</v>
      </c>
      <c r="Z63" s="60" t="s">
        <v>268</v>
      </c>
      <c r="AA63" s="73" t="s">
        <v>800</v>
      </c>
      <c r="AB63" s="60" t="s">
        <v>390</v>
      </c>
      <c r="AC63" s="77">
        <v>43366</v>
      </c>
      <c r="AD63" s="77">
        <v>43366</v>
      </c>
      <c r="AE63" s="77">
        <v>43371</v>
      </c>
      <c r="AF63" s="15" t="s">
        <v>390</v>
      </c>
      <c r="AG63" s="67" t="str">
        <f t="shared" ref="AG63" si="38">IFERROR(IF(AK63&lt;=AE63,"CUMPLIÓ","NO CUMPLIÓ")," ")</f>
        <v>CUMPLIÓ</v>
      </c>
      <c r="AH63" s="68">
        <f t="shared" ref="AH63" si="39">+X63-AS63</f>
        <v>0</v>
      </c>
      <c r="AI63" s="15" t="s">
        <v>945</v>
      </c>
      <c r="AJ63" s="15" t="s">
        <v>801</v>
      </c>
      <c r="AK63" s="78">
        <v>43371</v>
      </c>
      <c r="AL63" s="70" t="s">
        <v>802</v>
      </c>
      <c r="AM63" s="15" t="s">
        <v>812</v>
      </c>
      <c r="AN63" s="70" t="s">
        <v>811</v>
      </c>
      <c r="AO63" s="15" t="s">
        <v>380</v>
      </c>
      <c r="AP63" s="70" t="s">
        <v>813</v>
      </c>
      <c r="AQ63" s="80">
        <v>20000000</v>
      </c>
      <c r="AR63" s="70"/>
      <c r="AS63" s="66">
        <f t="shared" ref="AS63" si="40">+AQ63+AR63</f>
        <v>20000000</v>
      </c>
      <c r="AT63" s="71">
        <v>20000000</v>
      </c>
      <c r="AU63" s="71"/>
      <c r="AV63" s="77">
        <v>43374</v>
      </c>
      <c r="AW63" s="77">
        <v>43444</v>
      </c>
      <c r="AX63" s="60" t="s">
        <v>249</v>
      </c>
      <c r="AY63" s="82">
        <v>20000000</v>
      </c>
      <c r="AZ63" s="69">
        <f t="shared" ref="AZ63" si="41">+AS63-AY63</f>
        <v>0</v>
      </c>
      <c r="BA63" s="60" t="s">
        <v>174</v>
      </c>
      <c r="BB63" s="55" t="str">
        <f>IFERROR(VLOOKUP(BA63,CONVENCIONES!$A$67:$B$70,2,FALSE)," ")</f>
        <v xml:space="preserve"> </v>
      </c>
    </row>
    <row r="64" spans="1:54" s="58" customFormat="1" x14ac:dyDescent="0.25">
      <c r="A64" s="57">
        <f t="shared" si="1"/>
        <v>63</v>
      </c>
      <c r="B64" s="60" t="s">
        <v>24</v>
      </c>
      <c r="C64" s="61">
        <f>IFERROR(VLOOKUP(B64,[1]UNIDADES!$A:$F,2,FALSE)," ")</f>
        <v>4</v>
      </c>
      <c r="D64" s="61" t="str">
        <f>IFERROR(VLOOKUP(B64,[1]UNIDADES!$A:$F,4,FALSE)," ")</f>
        <v>REGIÓN 9</v>
      </c>
      <c r="E64" s="61" t="str">
        <f>IFERROR(VLOOKUP(B64,[1]UNIDADES!$A:$F,5,FALSE)," ")</f>
        <v>DIRECCIÓN INTELIGENCIA POLICIAL</v>
      </c>
      <c r="F64" s="61" t="str">
        <f>IFERROR(VLOOKUP(B64,[1]UNIDADES!$A:$F,6,FALSE)," ")</f>
        <v>830000097-5</v>
      </c>
      <c r="G64" s="62" t="s">
        <v>409</v>
      </c>
      <c r="H64" s="62">
        <v>3212133179</v>
      </c>
      <c r="I64" s="63" t="s">
        <v>410</v>
      </c>
      <c r="J64" s="63" t="s">
        <v>411</v>
      </c>
      <c r="K64" s="15" t="s">
        <v>545</v>
      </c>
      <c r="L64" s="15" t="s">
        <v>403</v>
      </c>
      <c r="M64" s="70" t="s">
        <v>732</v>
      </c>
      <c r="N64" s="71">
        <v>0</v>
      </c>
      <c r="O64" s="71">
        <v>0</v>
      </c>
      <c r="P64" s="71">
        <v>87859000</v>
      </c>
      <c r="Q64" s="66">
        <f t="shared" si="21"/>
        <v>87859000</v>
      </c>
      <c r="R64" s="66">
        <f t="shared" si="22"/>
        <v>87859000</v>
      </c>
      <c r="S64" s="65">
        <v>0</v>
      </c>
      <c r="T64" s="66">
        <f t="shared" si="4"/>
        <v>87859000</v>
      </c>
      <c r="U64" s="64"/>
      <c r="V64" s="72">
        <v>43232</v>
      </c>
      <c r="W64" s="72">
        <v>43235</v>
      </c>
      <c r="X64" s="71">
        <v>84650000</v>
      </c>
      <c r="Y64" s="15" t="s">
        <v>794</v>
      </c>
      <c r="Z64" s="60" t="s">
        <v>124</v>
      </c>
      <c r="AA64" s="73" t="s">
        <v>767</v>
      </c>
      <c r="AB64" s="60" t="s">
        <v>383</v>
      </c>
      <c r="AC64" s="77">
        <v>43215</v>
      </c>
      <c r="AD64" s="77">
        <v>43229</v>
      </c>
      <c r="AE64" s="77">
        <v>43280</v>
      </c>
      <c r="AF64" s="15" t="s">
        <v>402</v>
      </c>
      <c r="AG64" s="67" t="str">
        <f t="shared" si="11"/>
        <v>CUMPLIÓ</v>
      </c>
      <c r="AH64" s="68">
        <f t="shared" si="12"/>
        <v>6065000</v>
      </c>
      <c r="AI64" s="15" t="s">
        <v>810</v>
      </c>
      <c r="AJ64" s="15" t="s">
        <v>768</v>
      </c>
      <c r="AK64" s="78">
        <v>43280</v>
      </c>
      <c r="AL64" s="70" t="s">
        <v>732</v>
      </c>
      <c r="AM64" s="15" t="s">
        <v>815</v>
      </c>
      <c r="AN64" s="70" t="s">
        <v>814</v>
      </c>
      <c r="AO64" s="15" t="s">
        <v>380</v>
      </c>
      <c r="AP64" s="70" t="s">
        <v>816</v>
      </c>
      <c r="AQ64" s="80">
        <v>78585000</v>
      </c>
      <c r="AR64" s="70"/>
      <c r="AS64" s="66">
        <f t="shared" si="13"/>
        <v>78585000</v>
      </c>
      <c r="AT64" s="71">
        <v>78585000</v>
      </c>
      <c r="AU64" s="71"/>
      <c r="AV64" s="77">
        <v>43290</v>
      </c>
      <c r="AW64" s="77">
        <v>43459</v>
      </c>
      <c r="AX64" s="60" t="s">
        <v>249</v>
      </c>
      <c r="AY64" s="82">
        <v>78585000</v>
      </c>
      <c r="AZ64" s="69">
        <f t="shared" si="0"/>
        <v>0</v>
      </c>
      <c r="BA64" s="60" t="s">
        <v>174</v>
      </c>
      <c r="BB64" s="55" t="str">
        <f>IFERROR(VLOOKUP(BA64,CONVENCIONES!$A$67:$B$70,2,FALSE)," ")</f>
        <v xml:space="preserve"> </v>
      </c>
    </row>
    <row r="65" spans="1:54" s="58" customFormat="1" x14ac:dyDescent="0.25">
      <c r="A65" s="57">
        <f t="shared" si="1"/>
        <v>64</v>
      </c>
      <c r="B65" s="60" t="s">
        <v>24</v>
      </c>
      <c r="C65" s="61">
        <f>IFERROR(VLOOKUP(B65,[1]UNIDADES!$A:$F,2,FALSE)," ")</f>
        <v>4</v>
      </c>
      <c r="D65" s="61" t="str">
        <f>IFERROR(VLOOKUP(B65,[1]UNIDADES!$A:$F,4,FALSE)," ")</f>
        <v>REGIÓN 9</v>
      </c>
      <c r="E65" s="61" t="str">
        <f>IFERROR(VLOOKUP(B65,[1]UNIDADES!$A:$F,5,FALSE)," ")</f>
        <v>DIRECCIÓN INTELIGENCIA POLICIAL</v>
      </c>
      <c r="F65" s="61" t="str">
        <f>IFERROR(VLOOKUP(B65,[1]UNIDADES!$A:$F,6,FALSE)," ")</f>
        <v>830000097-5</v>
      </c>
      <c r="G65" s="62" t="s">
        <v>409</v>
      </c>
      <c r="H65" s="62">
        <v>3212133179</v>
      </c>
      <c r="I65" s="63" t="s">
        <v>410</v>
      </c>
      <c r="J65" s="63" t="s">
        <v>411</v>
      </c>
      <c r="K65" s="15" t="s">
        <v>405</v>
      </c>
      <c r="L65" s="15" t="s">
        <v>405</v>
      </c>
      <c r="M65" s="70" t="s">
        <v>719</v>
      </c>
      <c r="N65" s="71">
        <v>0</v>
      </c>
      <c r="O65" s="71">
        <v>420000000</v>
      </c>
      <c r="P65" s="71">
        <v>0</v>
      </c>
      <c r="Q65" s="66">
        <f t="shared" si="21"/>
        <v>420000000</v>
      </c>
      <c r="R65" s="66">
        <f t="shared" si="22"/>
        <v>420000000</v>
      </c>
      <c r="S65" s="65">
        <v>0</v>
      </c>
      <c r="T65" s="66">
        <f t="shared" si="4"/>
        <v>420000000</v>
      </c>
      <c r="U65" s="64"/>
      <c r="V65" s="72">
        <v>43234</v>
      </c>
      <c r="W65" s="72">
        <v>43238</v>
      </c>
      <c r="X65" s="71">
        <v>419815100</v>
      </c>
      <c r="Y65" s="15" t="s">
        <v>469</v>
      </c>
      <c r="Z65" s="60" t="s">
        <v>124</v>
      </c>
      <c r="AA65" s="73" t="s">
        <v>773</v>
      </c>
      <c r="AB65" s="60" t="s">
        <v>383</v>
      </c>
      <c r="AC65" s="77">
        <v>43141</v>
      </c>
      <c r="AD65" s="77">
        <v>43157</v>
      </c>
      <c r="AE65" s="77">
        <v>43284</v>
      </c>
      <c r="AF65" s="15" t="s">
        <v>402</v>
      </c>
      <c r="AG65" s="67" t="str">
        <f t="shared" si="11"/>
        <v>CUMPLIÓ</v>
      </c>
      <c r="AH65" s="68">
        <f t="shared" si="12"/>
        <v>5100</v>
      </c>
      <c r="AI65" s="15" t="s">
        <v>828</v>
      </c>
      <c r="AJ65" s="15" t="s">
        <v>774</v>
      </c>
      <c r="AK65" s="78">
        <v>43284</v>
      </c>
      <c r="AL65" s="70" t="s">
        <v>719</v>
      </c>
      <c r="AM65" s="15" t="s">
        <v>831</v>
      </c>
      <c r="AN65" s="70" t="s">
        <v>830</v>
      </c>
      <c r="AO65" s="15" t="s">
        <v>750</v>
      </c>
      <c r="AP65" s="70" t="s">
        <v>832</v>
      </c>
      <c r="AQ65" s="80">
        <v>419810000</v>
      </c>
      <c r="AR65" s="70"/>
      <c r="AS65" s="66">
        <f t="shared" si="13"/>
        <v>419810000</v>
      </c>
      <c r="AT65" s="71">
        <v>419810000</v>
      </c>
      <c r="AU65" s="71"/>
      <c r="AV65" s="77">
        <v>43292</v>
      </c>
      <c r="AW65" s="77">
        <v>43358</v>
      </c>
      <c r="AX65" s="60" t="s">
        <v>260</v>
      </c>
      <c r="AY65" s="82">
        <v>419810000</v>
      </c>
      <c r="AZ65" s="69">
        <f t="shared" si="0"/>
        <v>0</v>
      </c>
      <c r="BA65" s="60" t="s">
        <v>173</v>
      </c>
      <c r="BB65" s="55" t="str">
        <f>IFERROR(VLOOKUP(BA65,CONVENCIONES!$A$67:$B$70,2,FALSE)," ")</f>
        <v xml:space="preserve"> </v>
      </c>
    </row>
    <row r="66" spans="1:54" s="58" customFormat="1" ht="14.25" customHeight="1" x14ac:dyDescent="0.25">
      <c r="A66" s="57">
        <f t="shared" si="1"/>
        <v>65</v>
      </c>
      <c r="B66" s="60" t="s">
        <v>24</v>
      </c>
      <c r="C66" s="61">
        <f>IFERROR(VLOOKUP(B66,[1]UNIDADES!$A:$F,2,FALSE)," ")</f>
        <v>4</v>
      </c>
      <c r="D66" s="61" t="str">
        <f>IFERROR(VLOOKUP(B66,[1]UNIDADES!$A:$F,4,FALSE)," ")</f>
        <v>REGIÓN 9</v>
      </c>
      <c r="E66" s="61" t="str">
        <f>IFERROR(VLOOKUP(B66,[1]UNIDADES!$A:$F,5,FALSE)," ")</f>
        <v>DIRECCIÓN INTELIGENCIA POLICIAL</v>
      </c>
      <c r="F66" s="61" t="str">
        <f>IFERROR(VLOOKUP(B66,[1]UNIDADES!$A:$F,6,FALSE)," ")</f>
        <v>830000097-5</v>
      </c>
      <c r="G66" s="62" t="s">
        <v>409</v>
      </c>
      <c r="H66" s="62">
        <v>3212133179</v>
      </c>
      <c r="I66" s="63" t="s">
        <v>410</v>
      </c>
      <c r="J66" s="63" t="s">
        <v>411</v>
      </c>
      <c r="K66" s="15" t="s">
        <v>529</v>
      </c>
      <c r="L66" s="15" t="s">
        <v>529</v>
      </c>
      <c r="M66" s="70" t="s">
        <v>674</v>
      </c>
      <c r="N66" s="71">
        <v>0</v>
      </c>
      <c r="O66" s="71">
        <v>95000000</v>
      </c>
      <c r="P66" s="71">
        <v>0</v>
      </c>
      <c r="Q66" s="66">
        <f t="shared" si="21"/>
        <v>95000000</v>
      </c>
      <c r="R66" s="66">
        <f t="shared" si="22"/>
        <v>95000000</v>
      </c>
      <c r="S66" s="65">
        <v>0</v>
      </c>
      <c r="T66" s="66">
        <f t="shared" si="4"/>
        <v>95000000</v>
      </c>
      <c r="U66" s="64"/>
      <c r="V66" s="72">
        <v>43247</v>
      </c>
      <c r="W66" s="72">
        <v>43252</v>
      </c>
      <c r="X66" s="71">
        <v>94650000</v>
      </c>
      <c r="Y66" s="15" t="s">
        <v>469</v>
      </c>
      <c r="Z66" s="60" t="s">
        <v>124</v>
      </c>
      <c r="AA66" s="73" t="s">
        <v>797</v>
      </c>
      <c r="AB66" s="60" t="s">
        <v>381</v>
      </c>
      <c r="AC66" s="77">
        <v>43120</v>
      </c>
      <c r="AD66" s="77">
        <v>43138</v>
      </c>
      <c r="AE66" s="77">
        <v>43294</v>
      </c>
      <c r="AF66" s="15" t="s">
        <v>384</v>
      </c>
      <c r="AG66" s="67" t="str">
        <f t="shared" si="11"/>
        <v>CUMPLIÓ</v>
      </c>
      <c r="AH66" s="68">
        <f t="shared" si="12"/>
        <v>1</v>
      </c>
      <c r="AI66" s="15" t="s">
        <v>829</v>
      </c>
      <c r="AJ66" s="15" t="s">
        <v>798</v>
      </c>
      <c r="AK66" s="78">
        <v>43294</v>
      </c>
      <c r="AL66" s="70" t="s">
        <v>674</v>
      </c>
      <c r="AM66" s="15" t="s">
        <v>834</v>
      </c>
      <c r="AN66" s="70" t="s">
        <v>833</v>
      </c>
      <c r="AO66" s="15" t="s">
        <v>380</v>
      </c>
      <c r="AP66" s="70" t="s">
        <v>835</v>
      </c>
      <c r="AQ66" s="80">
        <v>94649999</v>
      </c>
      <c r="AR66" s="70"/>
      <c r="AS66" s="66">
        <f t="shared" si="13"/>
        <v>94649999</v>
      </c>
      <c r="AT66" s="71">
        <v>94649999</v>
      </c>
      <c r="AU66" s="71"/>
      <c r="AV66" s="77">
        <v>43304</v>
      </c>
      <c r="AW66" s="77">
        <v>43449</v>
      </c>
      <c r="AX66" s="60" t="s">
        <v>249</v>
      </c>
      <c r="AY66" s="82">
        <v>94649999</v>
      </c>
      <c r="AZ66" s="69">
        <f t="shared" si="0"/>
        <v>0</v>
      </c>
      <c r="BA66" s="60" t="s">
        <v>174</v>
      </c>
      <c r="BB66" s="55" t="str">
        <f>IFERROR(VLOOKUP(BA66,CONVENCIONES!$A$67:$B$70,2,FALSE)," ")</f>
        <v xml:space="preserve"> </v>
      </c>
    </row>
    <row r="67" spans="1:54" s="58" customFormat="1" x14ac:dyDescent="0.25">
      <c r="A67" s="57">
        <f t="shared" si="1"/>
        <v>66</v>
      </c>
      <c r="B67" s="60" t="s">
        <v>24</v>
      </c>
      <c r="C67" s="61">
        <f>IFERROR(VLOOKUP(B67,[1]UNIDADES!$A:$F,2,FALSE)," ")</f>
        <v>4</v>
      </c>
      <c r="D67" s="61" t="str">
        <f>IFERROR(VLOOKUP(B67,[1]UNIDADES!$A:$F,4,FALSE)," ")</f>
        <v>REGIÓN 9</v>
      </c>
      <c r="E67" s="61" t="str">
        <f>IFERROR(VLOOKUP(B67,[1]UNIDADES!$A:$F,5,FALSE)," ")</f>
        <v>DIRECCIÓN INTELIGENCIA POLICIAL</v>
      </c>
      <c r="F67" s="61" t="str">
        <f>IFERROR(VLOOKUP(B67,[1]UNIDADES!$A:$F,6,FALSE)," ")</f>
        <v>830000097-5</v>
      </c>
      <c r="G67" s="62" t="s">
        <v>409</v>
      </c>
      <c r="H67" s="62">
        <v>3212133179</v>
      </c>
      <c r="I67" s="63" t="s">
        <v>410</v>
      </c>
      <c r="J67" s="63" t="s">
        <v>411</v>
      </c>
      <c r="K67" s="15" t="s">
        <v>434</v>
      </c>
      <c r="L67" s="15" t="s">
        <v>425</v>
      </c>
      <c r="M67" s="70" t="s">
        <v>817</v>
      </c>
      <c r="N67" s="71">
        <v>0</v>
      </c>
      <c r="O67" s="71">
        <v>4000000</v>
      </c>
      <c r="P67" s="71">
        <v>0</v>
      </c>
      <c r="Q67" s="66">
        <f t="shared" si="21"/>
        <v>4000000</v>
      </c>
      <c r="R67" s="66">
        <f t="shared" si="22"/>
        <v>4000000</v>
      </c>
      <c r="S67" s="65">
        <v>0</v>
      </c>
      <c r="T67" s="66">
        <f t="shared" si="4"/>
        <v>4000000</v>
      </c>
      <c r="U67" s="64"/>
      <c r="V67" s="72">
        <v>43265</v>
      </c>
      <c r="W67" s="72">
        <v>43270</v>
      </c>
      <c r="X67" s="71">
        <v>3088000</v>
      </c>
      <c r="Y67" s="15" t="s">
        <v>818</v>
      </c>
      <c r="Z67" s="60" t="s">
        <v>159</v>
      </c>
      <c r="AA67" s="73" t="s">
        <v>819</v>
      </c>
      <c r="AB67" s="60" t="s">
        <v>387</v>
      </c>
      <c r="AC67" s="77">
        <v>43265</v>
      </c>
      <c r="AD67" s="77">
        <v>43267</v>
      </c>
      <c r="AE67" s="77">
        <v>43297</v>
      </c>
      <c r="AF67" s="15" t="s">
        <v>387</v>
      </c>
      <c r="AG67" s="67" t="str">
        <f t="shared" si="11"/>
        <v>CUMPLIÓ</v>
      </c>
      <c r="AH67" s="68">
        <f t="shared" si="12"/>
        <v>688000</v>
      </c>
      <c r="AI67" s="15" t="s">
        <v>845</v>
      </c>
      <c r="AJ67" s="15" t="s">
        <v>820</v>
      </c>
      <c r="AK67" s="78">
        <v>43297</v>
      </c>
      <c r="AL67" s="70" t="s">
        <v>817</v>
      </c>
      <c r="AM67" s="15" t="s">
        <v>848</v>
      </c>
      <c r="AN67" s="70" t="s">
        <v>849</v>
      </c>
      <c r="AO67" s="15" t="s">
        <v>380</v>
      </c>
      <c r="AP67" s="70" t="s">
        <v>850</v>
      </c>
      <c r="AQ67" s="80">
        <v>2400000</v>
      </c>
      <c r="AR67" s="70"/>
      <c r="AS67" s="66">
        <f t="shared" si="13"/>
        <v>2400000</v>
      </c>
      <c r="AT67" s="71">
        <v>2400000</v>
      </c>
      <c r="AU67" s="71"/>
      <c r="AV67" s="77">
        <v>43299</v>
      </c>
      <c r="AW67" s="77">
        <v>43434</v>
      </c>
      <c r="AX67" s="60" t="s">
        <v>249</v>
      </c>
      <c r="AY67" s="82">
        <v>2400000</v>
      </c>
      <c r="AZ67" s="69">
        <f t="shared" si="0"/>
        <v>0</v>
      </c>
      <c r="BA67" s="60" t="s">
        <v>174</v>
      </c>
      <c r="BB67" s="55" t="str">
        <f>IFERROR(VLOOKUP(BA67,CONVENCIONES!$A$67:$B$70,2,FALSE)," ")</f>
        <v xml:space="preserve"> </v>
      </c>
    </row>
    <row r="68" spans="1:54" s="58" customFormat="1" x14ac:dyDescent="0.25">
      <c r="A68" s="57">
        <f t="shared" si="1"/>
        <v>67</v>
      </c>
      <c r="B68" s="60" t="s">
        <v>24</v>
      </c>
      <c r="C68" s="61">
        <f>IFERROR(VLOOKUP(B68,[1]UNIDADES!$A:$F,2,FALSE)," ")</f>
        <v>4</v>
      </c>
      <c r="D68" s="61" t="str">
        <f>IFERROR(VLOOKUP(B68,[1]UNIDADES!$A:$F,4,FALSE)," ")</f>
        <v>REGIÓN 9</v>
      </c>
      <c r="E68" s="61" t="str">
        <f>IFERROR(VLOOKUP(B68,[1]UNIDADES!$A:$F,5,FALSE)," ")</f>
        <v>DIRECCIÓN INTELIGENCIA POLICIAL</v>
      </c>
      <c r="F68" s="61" t="str">
        <f>IFERROR(VLOOKUP(B68,[1]UNIDADES!$A:$F,6,FALSE)," ")</f>
        <v>830000097-5</v>
      </c>
      <c r="G68" s="62" t="s">
        <v>409</v>
      </c>
      <c r="H68" s="62">
        <v>3212133179</v>
      </c>
      <c r="I68" s="63" t="s">
        <v>410</v>
      </c>
      <c r="J68" s="63" t="s">
        <v>411</v>
      </c>
      <c r="K68" s="15" t="s">
        <v>692</v>
      </c>
      <c r="L68" s="15" t="s">
        <v>692</v>
      </c>
      <c r="M68" s="70" t="s">
        <v>806</v>
      </c>
      <c r="N68" s="71">
        <v>0</v>
      </c>
      <c r="O68" s="71">
        <v>0</v>
      </c>
      <c r="P68" s="71">
        <v>16650000</v>
      </c>
      <c r="Q68" s="66">
        <f>+O68+P68</f>
        <v>16650000</v>
      </c>
      <c r="R68" s="66">
        <f t="shared" si="22"/>
        <v>16650000</v>
      </c>
      <c r="S68" s="65">
        <v>0</v>
      </c>
      <c r="T68" s="66">
        <f t="shared" si="4"/>
        <v>16650000</v>
      </c>
      <c r="U68" s="64"/>
      <c r="V68" s="72">
        <v>43258</v>
      </c>
      <c r="W68" s="72">
        <v>43266</v>
      </c>
      <c r="X68" s="71">
        <v>16475193</v>
      </c>
      <c r="Y68" s="15" t="s">
        <v>436</v>
      </c>
      <c r="Z68" s="60" t="s">
        <v>159</v>
      </c>
      <c r="AA68" s="73" t="s">
        <v>807</v>
      </c>
      <c r="AB68" s="60" t="s">
        <v>386</v>
      </c>
      <c r="AC68" s="77">
        <v>43235</v>
      </c>
      <c r="AD68" s="77">
        <v>43247</v>
      </c>
      <c r="AE68" s="77">
        <v>43297</v>
      </c>
      <c r="AF68" s="15" t="s">
        <v>387</v>
      </c>
      <c r="AG68" s="67" t="str">
        <f t="shared" si="11"/>
        <v>CUMPLIÓ</v>
      </c>
      <c r="AH68" s="68">
        <f t="shared" si="12"/>
        <v>1519540</v>
      </c>
      <c r="AI68" s="15" t="s">
        <v>846</v>
      </c>
      <c r="AJ68" s="15" t="s">
        <v>808</v>
      </c>
      <c r="AK68" s="78">
        <v>43297</v>
      </c>
      <c r="AL68" s="70" t="s">
        <v>806</v>
      </c>
      <c r="AM68" s="15" t="s">
        <v>851</v>
      </c>
      <c r="AN68" s="70" t="s">
        <v>852</v>
      </c>
      <c r="AO68" s="15" t="s">
        <v>380</v>
      </c>
      <c r="AP68" s="70" t="s">
        <v>853</v>
      </c>
      <c r="AQ68" s="80">
        <v>14955653</v>
      </c>
      <c r="AR68" s="70"/>
      <c r="AS68" s="66">
        <f t="shared" si="13"/>
        <v>14955653</v>
      </c>
      <c r="AT68" s="71">
        <v>14955653</v>
      </c>
      <c r="AU68" s="71"/>
      <c r="AV68" s="77">
        <v>43305</v>
      </c>
      <c r="AW68" s="77">
        <v>43373</v>
      </c>
      <c r="AX68" s="60" t="s">
        <v>260</v>
      </c>
      <c r="AY68" s="82">
        <v>14955653</v>
      </c>
      <c r="AZ68" s="69">
        <f t="shared" si="0"/>
        <v>0</v>
      </c>
      <c r="BA68" s="60" t="s">
        <v>174</v>
      </c>
      <c r="BB68" s="55" t="str">
        <f>IFERROR(VLOOKUP(BA68,CONVENCIONES!$A$67:$B$70,2,FALSE)," ")</f>
        <v xml:space="preserve"> </v>
      </c>
    </row>
    <row r="69" spans="1:54" s="58" customFormat="1" x14ac:dyDescent="0.25">
      <c r="A69" s="57">
        <f t="shared" si="1"/>
        <v>68</v>
      </c>
      <c r="B69" s="60" t="s">
        <v>24</v>
      </c>
      <c r="C69" s="61">
        <f>IFERROR(VLOOKUP(B69,[1]UNIDADES!$A:$F,2,FALSE)," ")</f>
        <v>4</v>
      </c>
      <c r="D69" s="61" t="str">
        <f>IFERROR(VLOOKUP(B69,[1]UNIDADES!$A:$F,4,FALSE)," ")</f>
        <v>REGIÓN 9</v>
      </c>
      <c r="E69" s="61" t="str">
        <f>IFERROR(VLOOKUP(B69,[1]UNIDADES!$A:$F,5,FALSE)," ")</f>
        <v>DIRECCIÓN INTELIGENCIA POLICIAL</v>
      </c>
      <c r="F69" s="61" t="str">
        <f>IFERROR(VLOOKUP(B69,[1]UNIDADES!$A:$F,6,FALSE)," ")</f>
        <v>830000097-5</v>
      </c>
      <c r="G69" s="62" t="s">
        <v>892</v>
      </c>
      <c r="H69" s="62">
        <v>3203051699</v>
      </c>
      <c r="I69" s="63" t="s">
        <v>893</v>
      </c>
      <c r="J69" s="63" t="s">
        <v>411</v>
      </c>
      <c r="K69" s="15" t="s">
        <v>692</v>
      </c>
      <c r="L69" s="15" t="s">
        <v>692</v>
      </c>
      <c r="M69" s="70" t="s">
        <v>806</v>
      </c>
      <c r="N69" s="71">
        <v>0</v>
      </c>
      <c r="O69" s="71">
        <v>0</v>
      </c>
      <c r="P69" s="71">
        <v>3311770</v>
      </c>
      <c r="Q69" s="66">
        <f>+O69+P69</f>
        <v>3311770</v>
      </c>
      <c r="R69" s="66">
        <f t="shared" ref="R69" si="42">+Q69+N69</f>
        <v>3311770</v>
      </c>
      <c r="S69" s="65">
        <v>0</v>
      </c>
      <c r="T69" s="66">
        <f t="shared" ref="T69" si="43">+R69+S69</f>
        <v>3311770</v>
      </c>
      <c r="U69" s="64"/>
      <c r="V69" s="72">
        <v>43349</v>
      </c>
      <c r="W69" s="72">
        <v>43349</v>
      </c>
      <c r="X69" s="71">
        <v>3311770</v>
      </c>
      <c r="Y69" s="15" t="s">
        <v>436</v>
      </c>
      <c r="Z69" s="60" t="s">
        <v>268</v>
      </c>
      <c r="AA69" s="73" t="s">
        <v>807</v>
      </c>
      <c r="AB69" s="60" t="s">
        <v>390</v>
      </c>
      <c r="AC69" s="77">
        <v>43349</v>
      </c>
      <c r="AD69" s="77">
        <v>43349</v>
      </c>
      <c r="AE69" s="77">
        <v>43360</v>
      </c>
      <c r="AF69" s="15" t="s">
        <v>390</v>
      </c>
      <c r="AG69" s="67" t="str">
        <f t="shared" ref="AG69" si="44">IFERROR(IF(AK69&lt;=AE69,"CUMPLIÓ","NO CUMPLIÓ")," ")</f>
        <v>CUMPLIÓ</v>
      </c>
      <c r="AH69" s="68">
        <f t="shared" ref="AH69" si="45">+X69-AS69</f>
        <v>0</v>
      </c>
      <c r="AI69" s="15" t="s">
        <v>846</v>
      </c>
      <c r="AJ69" s="15" t="s">
        <v>808</v>
      </c>
      <c r="AK69" s="78">
        <v>43360</v>
      </c>
      <c r="AL69" s="70" t="s">
        <v>806</v>
      </c>
      <c r="AM69" s="15" t="s">
        <v>851</v>
      </c>
      <c r="AN69" s="70" t="s">
        <v>852</v>
      </c>
      <c r="AO69" s="15" t="s">
        <v>380</v>
      </c>
      <c r="AP69" s="70" t="s">
        <v>853</v>
      </c>
      <c r="AQ69" s="80">
        <v>3311770</v>
      </c>
      <c r="AR69" s="70"/>
      <c r="AS69" s="66">
        <f t="shared" ref="AS69" si="46">+AQ69+AR69</f>
        <v>3311770</v>
      </c>
      <c r="AT69" s="71">
        <v>3311770</v>
      </c>
      <c r="AU69" s="71"/>
      <c r="AV69" s="77">
        <v>43361</v>
      </c>
      <c r="AW69" s="77">
        <v>43373</v>
      </c>
      <c r="AX69" s="60" t="s">
        <v>260</v>
      </c>
      <c r="AY69" s="82">
        <v>3311770</v>
      </c>
      <c r="AZ69" s="69">
        <f t="shared" ref="AZ69" si="47">+AS69-AY69</f>
        <v>0</v>
      </c>
      <c r="BA69" s="60" t="s">
        <v>174</v>
      </c>
      <c r="BB69" s="55" t="str">
        <f>IFERROR(VLOOKUP(BA69,CONVENCIONES!$A$67:$B$70,2,FALSE)," ")</f>
        <v xml:space="preserve"> </v>
      </c>
    </row>
    <row r="70" spans="1:54" s="58" customFormat="1" x14ac:dyDescent="0.25">
      <c r="A70" s="57">
        <f t="shared" si="1"/>
        <v>69</v>
      </c>
      <c r="B70" s="60" t="s">
        <v>24</v>
      </c>
      <c r="C70" s="61">
        <f>IFERROR(VLOOKUP(B70,[1]UNIDADES!$A:$F,2,FALSE)," ")</f>
        <v>4</v>
      </c>
      <c r="D70" s="61" t="str">
        <f>IFERROR(VLOOKUP(B70,[1]UNIDADES!$A:$F,4,FALSE)," ")</f>
        <v>REGIÓN 9</v>
      </c>
      <c r="E70" s="61" t="str">
        <f>IFERROR(VLOOKUP(B70,[1]UNIDADES!$A:$F,5,FALSE)," ")</f>
        <v>DIRECCIÓN INTELIGENCIA POLICIAL</v>
      </c>
      <c r="F70" s="61" t="str">
        <f>IFERROR(VLOOKUP(B70,[1]UNIDADES!$A:$F,6,FALSE)," ")</f>
        <v>830000097-5</v>
      </c>
      <c r="G70" s="62" t="s">
        <v>409</v>
      </c>
      <c r="H70" s="62">
        <v>3212133179</v>
      </c>
      <c r="I70" s="63" t="s">
        <v>410</v>
      </c>
      <c r="J70" s="63" t="s">
        <v>411</v>
      </c>
      <c r="K70" s="15" t="s">
        <v>489</v>
      </c>
      <c r="L70" s="15" t="s">
        <v>490</v>
      </c>
      <c r="M70" s="70" t="s">
        <v>776</v>
      </c>
      <c r="N70" s="71">
        <v>0</v>
      </c>
      <c r="O70" s="71">
        <v>0</v>
      </c>
      <c r="P70" s="71">
        <v>38418000</v>
      </c>
      <c r="Q70" s="66">
        <f t="shared" si="21"/>
        <v>38418000</v>
      </c>
      <c r="R70" s="66">
        <f t="shared" si="22"/>
        <v>38418000</v>
      </c>
      <c r="S70" s="65">
        <v>0</v>
      </c>
      <c r="T70" s="66">
        <f t="shared" si="4"/>
        <v>38418000</v>
      </c>
      <c r="U70" s="64"/>
      <c r="V70" s="72">
        <v>43286</v>
      </c>
      <c r="W70" s="72">
        <v>43292</v>
      </c>
      <c r="X70" s="71">
        <v>38417999.969999999</v>
      </c>
      <c r="Y70" s="15" t="s">
        <v>469</v>
      </c>
      <c r="Z70" s="60" t="s">
        <v>269</v>
      </c>
      <c r="AA70" s="73" t="s">
        <v>840</v>
      </c>
      <c r="AB70" s="60" t="s">
        <v>386</v>
      </c>
      <c r="AC70" s="77">
        <v>43242</v>
      </c>
      <c r="AD70" s="77">
        <v>43285</v>
      </c>
      <c r="AE70" s="77">
        <v>43311</v>
      </c>
      <c r="AF70" s="15" t="s">
        <v>387</v>
      </c>
      <c r="AG70" s="67" t="str">
        <f t="shared" si="11"/>
        <v>CUMPLIÓ</v>
      </c>
      <c r="AH70" s="68">
        <f t="shared" si="12"/>
        <v>0</v>
      </c>
      <c r="AI70" s="15" t="s">
        <v>847</v>
      </c>
      <c r="AJ70" s="15" t="s">
        <v>841</v>
      </c>
      <c r="AK70" s="78">
        <v>43311</v>
      </c>
      <c r="AL70" s="70" t="s">
        <v>842</v>
      </c>
      <c r="AM70" s="15" t="s">
        <v>854</v>
      </c>
      <c r="AN70" s="70" t="s">
        <v>855</v>
      </c>
      <c r="AO70" s="15" t="s">
        <v>380</v>
      </c>
      <c r="AP70" s="70" t="s">
        <v>856</v>
      </c>
      <c r="AQ70" s="80">
        <v>38417999.969999999</v>
      </c>
      <c r="AR70" s="70"/>
      <c r="AS70" s="66">
        <f t="shared" si="13"/>
        <v>38417999.969999999</v>
      </c>
      <c r="AT70" s="71">
        <v>38417999.969999999</v>
      </c>
      <c r="AU70" s="71"/>
      <c r="AV70" s="77">
        <v>43322</v>
      </c>
      <c r="AW70" s="77">
        <v>43373</v>
      </c>
      <c r="AX70" s="60" t="s">
        <v>260</v>
      </c>
      <c r="AY70" s="82">
        <v>38417999.969999999</v>
      </c>
      <c r="AZ70" s="69">
        <f t="shared" si="0"/>
        <v>0</v>
      </c>
      <c r="BA70" s="60" t="s">
        <v>174</v>
      </c>
      <c r="BB70" s="55" t="str">
        <f>IFERROR(VLOOKUP(BA70,CONVENCIONES!$A$67:$B$70,2,FALSE)," ")</f>
        <v xml:space="preserve"> </v>
      </c>
    </row>
    <row r="71" spans="1:54" s="58" customFormat="1" x14ac:dyDescent="0.25">
      <c r="A71" s="57">
        <f t="shared" si="1"/>
        <v>70</v>
      </c>
      <c r="B71" s="60" t="s">
        <v>24</v>
      </c>
      <c r="C71" s="61">
        <f>IFERROR(VLOOKUP(B71,[1]UNIDADES!$A:$F,2,FALSE)," ")</f>
        <v>4</v>
      </c>
      <c r="D71" s="61" t="str">
        <f>IFERROR(VLOOKUP(B71,[1]UNIDADES!$A:$F,4,FALSE)," ")</f>
        <v>REGIÓN 9</v>
      </c>
      <c r="E71" s="61" t="str">
        <f>IFERROR(VLOOKUP(B71,[1]UNIDADES!$A:$F,5,FALSE)," ")</f>
        <v>DIRECCIÓN INTELIGENCIA POLICIAL</v>
      </c>
      <c r="F71" s="61" t="str">
        <f>IFERROR(VLOOKUP(B71,[1]UNIDADES!$A:$F,6,FALSE)," ")</f>
        <v>830000097-5</v>
      </c>
      <c r="G71" s="62" t="s">
        <v>409</v>
      </c>
      <c r="H71" s="62">
        <v>3212133179</v>
      </c>
      <c r="I71" s="63" t="s">
        <v>410</v>
      </c>
      <c r="J71" s="63" t="s">
        <v>411</v>
      </c>
      <c r="K71" s="15" t="s">
        <v>693</v>
      </c>
      <c r="L71" s="15" t="s">
        <v>693</v>
      </c>
      <c r="M71" s="74" t="s">
        <v>803</v>
      </c>
      <c r="N71" s="71">
        <v>0</v>
      </c>
      <c r="O71" s="71">
        <v>0</v>
      </c>
      <c r="P71" s="71">
        <v>20000000</v>
      </c>
      <c r="Q71" s="66">
        <f t="shared" ref="Q71:Q75" si="48">+O71+P71</f>
        <v>20000000</v>
      </c>
      <c r="R71" s="66">
        <f t="shared" ref="R71:R75" si="49">+Q71+N71</f>
        <v>20000000</v>
      </c>
      <c r="S71" s="65">
        <v>0</v>
      </c>
      <c r="T71" s="66">
        <f t="shared" ref="T71:T75" si="50">+R71+S71</f>
        <v>20000000</v>
      </c>
      <c r="U71" s="64"/>
      <c r="V71" s="72">
        <v>43297</v>
      </c>
      <c r="W71" s="72">
        <v>43300</v>
      </c>
      <c r="X71" s="71">
        <v>19470000</v>
      </c>
      <c r="Y71" s="15" t="s">
        <v>469</v>
      </c>
      <c r="Z71" s="60" t="s">
        <v>159</v>
      </c>
      <c r="AA71" s="73" t="s">
        <v>859</v>
      </c>
      <c r="AB71" s="60" t="s">
        <v>386</v>
      </c>
      <c r="AC71" s="77">
        <v>43234</v>
      </c>
      <c r="AD71" s="77">
        <v>43247</v>
      </c>
      <c r="AE71" s="77">
        <v>43318</v>
      </c>
      <c r="AF71" s="15" t="s">
        <v>387</v>
      </c>
      <c r="AG71" s="67" t="str">
        <f t="shared" ref="AG71:AG75" si="51">IFERROR(IF(AK71&lt;=AE71,"CUMPLIÓ","NO CUMPLIÓ")," ")</f>
        <v>CUMPLIÓ</v>
      </c>
      <c r="AH71" s="68">
        <f t="shared" ref="AH71:AH75" si="52">+X71-AS71</f>
        <v>70000</v>
      </c>
      <c r="AI71" s="15" t="s">
        <v>875</v>
      </c>
      <c r="AJ71" s="15" t="s">
        <v>861</v>
      </c>
      <c r="AK71" s="78">
        <v>43318</v>
      </c>
      <c r="AL71" s="70" t="s">
        <v>803</v>
      </c>
      <c r="AM71" s="15" t="s">
        <v>876</v>
      </c>
      <c r="AN71" s="70" t="s">
        <v>877</v>
      </c>
      <c r="AO71" s="15" t="s">
        <v>380</v>
      </c>
      <c r="AP71" s="70" t="s">
        <v>878</v>
      </c>
      <c r="AQ71" s="80">
        <v>19400000</v>
      </c>
      <c r="AR71" s="70"/>
      <c r="AS71" s="66">
        <f t="shared" ref="AS71:AS75" si="53">+AQ71+AR71</f>
        <v>19400000</v>
      </c>
      <c r="AT71" s="71">
        <v>19400000</v>
      </c>
      <c r="AU71" s="71"/>
      <c r="AV71" s="77">
        <v>43325</v>
      </c>
      <c r="AW71" s="77">
        <v>43342</v>
      </c>
      <c r="AX71" s="60" t="s">
        <v>260</v>
      </c>
      <c r="AY71" s="82">
        <v>19400000</v>
      </c>
      <c r="AZ71" s="69">
        <f t="shared" ref="AZ71:AZ75" si="54">+AS71-AY71</f>
        <v>0</v>
      </c>
      <c r="BA71" s="60" t="s">
        <v>174</v>
      </c>
      <c r="BB71" s="55" t="str">
        <f>IFERROR(VLOOKUP(BA71,CONVENCIONES!$A$67:$B$70,2,FALSE)," ")</f>
        <v xml:space="preserve"> </v>
      </c>
    </row>
    <row r="72" spans="1:54" s="58" customFormat="1" x14ac:dyDescent="0.25">
      <c r="A72" s="57">
        <f t="shared" si="1"/>
        <v>71</v>
      </c>
      <c r="B72" s="60" t="s">
        <v>24</v>
      </c>
      <c r="C72" s="61">
        <f>IFERROR(VLOOKUP(B72,[1]UNIDADES!$A:$F,2,FALSE)," ")</f>
        <v>4</v>
      </c>
      <c r="D72" s="61" t="str">
        <f>IFERROR(VLOOKUP(B72,[1]UNIDADES!$A:$F,4,FALSE)," ")</f>
        <v>REGIÓN 9</v>
      </c>
      <c r="E72" s="61" t="str">
        <f>IFERROR(VLOOKUP(B72,[1]UNIDADES!$A:$F,5,FALSE)," ")</f>
        <v>DIRECCIÓN INTELIGENCIA POLICIAL</v>
      </c>
      <c r="F72" s="61" t="str">
        <f>IFERROR(VLOOKUP(B72,[1]UNIDADES!$A:$F,6,FALSE)," ")</f>
        <v>830000097-5</v>
      </c>
      <c r="G72" s="62" t="s">
        <v>409</v>
      </c>
      <c r="H72" s="62">
        <v>3212133179</v>
      </c>
      <c r="I72" s="63" t="s">
        <v>410</v>
      </c>
      <c r="J72" s="63" t="s">
        <v>411</v>
      </c>
      <c r="K72" s="15" t="s">
        <v>405</v>
      </c>
      <c r="L72" s="15" t="s">
        <v>405</v>
      </c>
      <c r="M72" s="70" t="s">
        <v>865</v>
      </c>
      <c r="N72" s="71">
        <v>0</v>
      </c>
      <c r="O72" s="71">
        <v>74437019.340000004</v>
      </c>
      <c r="P72" s="71">
        <v>0</v>
      </c>
      <c r="Q72" s="66">
        <f t="shared" si="48"/>
        <v>74437019.340000004</v>
      </c>
      <c r="R72" s="66">
        <f t="shared" si="49"/>
        <v>74437019.340000004</v>
      </c>
      <c r="S72" s="65">
        <v>0</v>
      </c>
      <c r="T72" s="66">
        <f t="shared" si="50"/>
        <v>74437019.340000004</v>
      </c>
      <c r="U72" s="64"/>
      <c r="V72" s="72">
        <v>43302</v>
      </c>
      <c r="W72" s="72">
        <v>43306</v>
      </c>
      <c r="X72" s="71">
        <v>55232641.020000003</v>
      </c>
      <c r="Y72" s="15" t="s">
        <v>469</v>
      </c>
      <c r="Z72" s="60" t="s">
        <v>159</v>
      </c>
      <c r="AA72" s="73" t="s">
        <v>863</v>
      </c>
      <c r="AB72" s="60" t="s">
        <v>387</v>
      </c>
      <c r="AC72" s="77">
        <v>43276</v>
      </c>
      <c r="AD72" s="77">
        <v>43299</v>
      </c>
      <c r="AE72" s="77">
        <v>43322</v>
      </c>
      <c r="AF72" s="15" t="s">
        <v>388</v>
      </c>
      <c r="AG72" s="67" t="str">
        <f t="shared" si="51"/>
        <v>CUMPLIÓ</v>
      </c>
      <c r="AH72" s="68">
        <f t="shared" si="52"/>
        <v>16845983.970000006</v>
      </c>
      <c r="AI72" s="15" t="s">
        <v>879</v>
      </c>
      <c r="AJ72" s="15" t="s">
        <v>864</v>
      </c>
      <c r="AK72" s="78">
        <v>43322</v>
      </c>
      <c r="AL72" s="70" t="s">
        <v>865</v>
      </c>
      <c r="AM72" s="15" t="s">
        <v>880</v>
      </c>
      <c r="AN72" s="70" t="s">
        <v>881</v>
      </c>
      <c r="AO72" s="15" t="s">
        <v>380</v>
      </c>
      <c r="AP72" s="70" t="s">
        <v>882</v>
      </c>
      <c r="AQ72" s="80">
        <v>38386657.049999997</v>
      </c>
      <c r="AR72" s="70"/>
      <c r="AS72" s="66">
        <f t="shared" si="53"/>
        <v>38386657.049999997</v>
      </c>
      <c r="AT72" s="71">
        <v>38386657.049999997</v>
      </c>
      <c r="AU72" s="71"/>
      <c r="AV72" s="77">
        <v>43329</v>
      </c>
      <c r="AW72" s="77">
        <v>43444</v>
      </c>
      <c r="AX72" s="60" t="s">
        <v>249</v>
      </c>
      <c r="AY72" s="82">
        <v>38386657.049999997</v>
      </c>
      <c r="AZ72" s="69">
        <f t="shared" si="54"/>
        <v>0</v>
      </c>
      <c r="BA72" s="60" t="s">
        <v>174</v>
      </c>
      <c r="BB72" s="55"/>
    </row>
    <row r="73" spans="1:54" s="58" customFormat="1" x14ac:dyDescent="0.25">
      <c r="A73" s="57">
        <f t="shared" si="1"/>
        <v>72</v>
      </c>
      <c r="B73" s="60" t="s">
        <v>24</v>
      </c>
      <c r="C73" s="61">
        <f>IFERROR(VLOOKUP(B73,[1]UNIDADES!$A:$F,2,FALSE)," ")</f>
        <v>4</v>
      </c>
      <c r="D73" s="61" t="str">
        <f>IFERROR(VLOOKUP(B73,[1]UNIDADES!$A:$F,4,FALSE)," ")</f>
        <v>REGIÓN 9</v>
      </c>
      <c r="E73" s="61" t="str">
        <f>IFERROR(VLOOKUP(B73,[1]UNIDADES!$A:$F,5,FALSE)," ")</f>
        <v>DIRECCIÓN INTELIGENCIA POLICIAL</v>
      </c>
      <c r="F73" s="61" t="str">
        <f>IFERROR(VLOOKUP(B73,[1]UNIDADES!$A:$F,6,FALSE)," ")</f>
        <v>830000097-5</v>
      </c>
      <c r="G73" s="62" t="s">
        <v>409</v>
      </c>
      <c r="H73" s="62">
        <v>3212133179</v>
      </c>
      <c r="I73" s="63" t="s">
        <v>410</v>
      </c>
      <c r="J73" s="63" t="s">
        <v>411</v>
      </c>
      <c r="K73" s="15" t="s">
        <v>403</v>
      </c>
      <c r="L73" s="15" t="s">
        <v>545</v>
      </c>
      <c r="M73" s="70" t="s">
        <v>868</v>
      </c>
      <c r="N73" s="71">
        <v>0</v>
      </c>
      <c r="O73" s="71">
        <v>6000000</v>
      </c>
      <c r="P73" s="71">
        <v>0</v>
      </c>
      <c r="Q73" s="66">
        <f t="shared" si="48"/>
        <v>6000000</v>
      </c>
      <c r="R73" s="66">
        <f t="shared" si="49"/>
        <v>6000000</v>
      </c>
      <c r="S73" s="65">
        <v>0</v>
      </c>
      <c r="T73" s="66">
        <f t="shared" si="50"/>
        <v>6000000</v>
      </c>
      <c r="U73" s="64"/>
      <c r="V73" s="72">
        <v>43308</v>
      </c>
      <c r="W73" s="72">
        <v>43311</v>
      </c>
      <c r="X73" s="71">
        <v>4320000</v>
      </c>
      <c r="Y73" s="15" t="s">
        <v>436</v>
      </c>
      <c r="Z73" s="60" t="s">
        <v>159</v>
      </c>
      <c r="AA73" s="73" t="s">
        <v>866</v>
      </c>
      <c r="AB73" s="60" t="s">
        <v>387</v>
      </c>
      <c r="AC73" s="77">
        <v>43268</v>
      </c>
      <c r="AD73" s="77">
        <v>43302</v>
      </c>
      <c r="AE73" s="77">
        <v>43327</v>
      </c>
      <c r="AF73" s="15" t="s">
        <v>388</v>
      </c>
      <c r="AG73" s="67" t="str">
        <f t="shared" si="51"/>
        <v>CUMPLIÓ</v>
      </c>
      <c r="AH73" s="68">
        <f t="shared" si="52"/>
        <v>1297200</v>
      </c>
      <c r="AI73" s="15" t="s">
        <v>883</v>
      </c>
      <c r="AJ73" s="15" t="s">
        <v>867</v>
      </c>
      <c r="AK73" s="78">
        <v>43327</v>
      </c>
      <c r="AL73" s="70" t="s">
        <v>868</v>
      </c>
      <c r="AM73" s="15" t="s">
        <v>884</v>
      </c>
      <c r="AN73" s="70" t="s">
        <v>885</v>
      </c>
      <c r="AO73" s="15" t="s">
        <v>380</v>
      </c>
      <c r="AP73" s="70" t="s">
        <v>886</v>
      </c>
      <c r="AQ73" s="80">
        <v>3022800</v>
      </c>
      <c r="AR73" s="70"/>
      <c r="AS73" s="66">
        <f t="shared" si="53"/>
        <v>3022800</v>
      </c>
      <c r="AT73" s="71">
        <v>3022800</v>
      </c>
      <c r="AU73" s="71"/>
      <c r="AV73" s="77">
        <v>43339</v>
      </c>
      <c r="AW73" s="77">
        <v>43371</v>
      </c>
      <c r="AX73" s="60" t="s">
        <v>260</v>
      </c>
      <c r="AY73" s="82">
        <v>3022800</v>
      </c>
      <c r="AZ73" s="69">
        <f t="shared" si="54"/>
        <v>0</v>
      </c>
      <c r="BA73" s="60" t="s">
        <v>174</v>
      </c>
      <c r="BB73" s="55" t="str">
        <f>IFERROR(VLOOKUP(BA73,CONVENCIONES!$A$67:$B$70,2,FALSE)," ")</f>
        <v xml:space="preserve"> </v>
      </c>
    </row>
    <row r="74" spans="1:54" s="58" customFormat="1" x14ac:dyDescent="0.25">
      <c r="A74" s="57">
        <f t="shared" si="1"/>
        <v>73</v>
      </c>
      <c r="B74" s="60" t="s">
        <v>24</v>
      </c>
      <c r="C74" s="61">
        <f>IFERROR(VLOOKUP(B74,[1]UNIDADES!$A:$F,2,FALSE)," ")</f>
        <v>4</v>
      </c>
      <c r="D74" s="61" t="str">
        <f>IFERROR(VLOOKUP(B74,[1]UNIDADES!$A:$F,4,FALSE)," ")</f>
        <v>REGIÓN 9</v>
      </c>
      <c r="E74" s="61" t="str">
        <f>IFERROR(VLOOKUP(B74,[1]UNIDADES!$A:$F,5,FALSE)," ")</f>
        <v>DIRECCIÓN INTELIGENCIA POLICIAL</v>
      </c>
      <c r="F74" s="61" t="str">
        <f>IFERROR(VLOOKUP(B74,[1]UNIDADES!$A:$F,6,FALSE)," ")</f>
        <v>830000097-5</v>
      </c>
      <c r="G74" s="62" t="s">
        <v>892</v>
      </c>
      <c r="H74" s="62">
        <v>3203051699</v>
      </c>
      <c r="I74" s="63" t="s">
        <v>893</v>
      </c>
      <c r="J74" s="63" t="s">
        <v>411</v>
      </c>
      <c r="K74" s="15" t="s">
        <v>403</v>
      </c>
      <c r="L74" s="15" t="s">
        <v>545</v>
      </c>
      <c r="M74" s="70" t="s">
        <v>868</v>
      </c>
      <c r="N74" s="71">
        <v>0</v>
      </c>
      <c r="O74" s="71">
        <v>1511400</v>
      </c>
      <c r="P74" s="71">
        <v>0</v>
      </c>
      <c r="Q74" s="66">
        <f t="shared" ref="Q74" si="55">+O74+P74</f>
        <v>1511400</v>
      </c>
      <c r="R74" s="66">
        <f t="shared" ref="R74" si="56">+Q74+N74</f>
        <v>1511400</v>
      </c>
      <c r="S74" s="65">
        <v>0</v>
      </c>
      <c r="T74" s="66">
        <f t="shared" ref="T74" si="57">+R74+S74</f>
        <v>1511400</v>
      </c>
      <c r="U74" s="64"/>
      <c r="V74" s="72">
        <v>43370</v>
      </c>
      <c r="W74" s="72">
        <v>43370</v>
      </c>
      <c r="X74" s="71">
        <v>1511400</v>
      </c>
      <c r="Y74" s="15" t="s">
        <v>436</v>
      </c>
      <c r="Z74" s="60" t="s">
        <v>268</v>
      </c>
      <c r="AA74" s="73" t="s">
        <v>866</v>
      </c>
      <c r="AB74" s="60" t="s">
        <v>390</v>
      </c>
      <c r="AC74" s="77">
        <v>43370</v>
      </c>
      <c r="AD74" s="77">
        <v>43370</v>
      </c>
      <c r="AE74" s="77">
        <v>43371</v>
      </c>
      <c r="AF74" s="15" t="s">
        <v>390</v>
      </c>
      <c r="AG74" s="67" t="str">
        <f t="shared" ref="AG74" si="58">IFERROR(IF(AK74&lt;=AE74,"CUMPLIÓ","NO CUMPLIÓ")," ")</f>
        <v>CUMPLIÓ</v>
      </c>
      <c r="AH74" s="68">
        <f t="shared" ref="AH74" si="59">+X74-AS74</f>
        <v>0</v>
      </c>
      <c r="AI74" s="15" t="s">
        <v>883</v>
      </c>
      <c r="AJ74" s="15" t="s">
        <v>867</v>
      </c>
      <c r="AK74" s="78">
        <v>43371</v>
      </c>
      <c r="AL74" s="70" t="s">
        <v>868</v>
      </c>
      <c r="AM74" s="15" t="s">
        <v>884</v>
      </c>
      <c r="AN74" s="70" t="s">
        <v>885</v>
      </c>
      <c r="AO74" s="15" t="s">
        <v>380</v>
      </c>
      <c r="AP74" s="70" t="s">
        <v>886</v>
      </c>
      <c r="AQ74" s="80">
        <v>1511400</v>
      </c>
      <c r="AR74" s="70"/>
      <c r="AS74" s="66">
        <f t="shared" ref="AS74" si="60">+AQ74+AR74</f>
        <v>1511400</v>
      </c>
      <c r="AT74" s="71">
        <v>1511400</v>
      </c>
      <c r="AU74" s="71"/>
      <c r="AV74" s="77">
        <v>43371</v>
      </c>
      <c r="AW74" s="77">
        <v>43371</v>
      </c>
      <c r="AX74" s="60" t="s">
        <v>260</v>
      </c>
      <c r="AY74" s="82">
        <v>1511400</v>
      </c>
      <c r="AZ74" s="69">
        <f t="shared" ref="AZ74" si="61">+AS74-AY74</f>
        <v>0</v>
      </c>
      <c r="BA74" s="60" t="s">
        <v>174</v>
      </c>
      <c r="BB74" s="55" t="str">
        <f>IFERROR(VLOOKUP(BA74,CONVENCIONES!$A$67:$B$70,2,FALSE)," ")</f>
        <v xml:space="preserve"> </v>
      </c>
    </row>
    <row r="75" spans="1:54" s="58" customFormat="1" x14ac:dyDescent="0.25">
      <c r="A75" s="57">
        <f t="shared" si="1"/>
        <v>74</v>
      </c>
      <c r="B75" s="60" t="s">
        <v>24</v>
      </c>
      <c r="C75" s="61">
        <f>IFERROR(VLOOKUP(B75,[1]UNIDADES!$A:$F,2,FALSE)," ")</f>
        <v>4</v>
      </c>
      <c r="D75" s="61" t="str">
        <f>IFERROR(VLOOKUP(B75,[1]UNIDADES!$A:$F,4,FALSE)," ")</f>
        <v>REGIÓN 9</v>
      </c>
      <c r="E75" s="61" t="str">
        <f>IFERROR(VLOOKUP(B75,[1]UNIDADES!$A:$F,5,FALSE)," ")</f>
        <v>DIRECCIÓN INTELIGENCIA POLICIAL</v>
      </c>
      <c r="F75" s="61" t="str">
        <f>IFERROR(VLOOKUP(B75,[1]UNIDADES!$A:$F,6,FALSE)," ")</f>
        <v>830000097-5</v>
      </c>
      <c r="G75" s="62" t="s">
        <v>409</v>
      </c>
      <c r="H75" s="62">
        <v>3212133179</v>
      </c>
      <c r="I75" s="63" t="s">
        <v>410</v>
      </c>
      <c r="J75" s="63" t="s">
        <v>411</v>
      </c>
      <c r="K75" s="15" t="s">
        <v>434</v>
      </c>
      <c r="L75" s="15" t="s">
        <v>425</v>
      </c>
      <c r="M75" s="70" t="s">
        <v>874</v>
      </c>
      <c r="N75" s="71">
        <v>0</v>
      </c>
      <c r="O75" s="71">
        <v>3299587</v>
      </c>
      <c r="P75" s="71">
        <v>0</v>
      </c>
      <c r="Q75" s="66">
        <f t="shared" si="48"/>
        <v>3299587</v>
      </c>
      <c r="R75" s="66">
        <f t="shared" si="49"/>
        <v>3299587</v>
      </c>
      <c r="S75" s="65">
        <v>0</v>
      </c>
      <c r="T75" s="66">
        <f t="shared" si="50"/>
        <v>3299587</v>
      </c>
      <c r="U75" s="64"/>
      <c r="V75" s="72">
        <v>43313</v>
      </c>
      <c r="W75" s="72">
        <v>43318</v>
      </c>
      <c r="X75" s="71">
        <v>3188490</v>
      </c>
      <c r="Y75" s="15" t="s">
        <v>436</v>
      </c>
      <c r="Z75" s="60" t="s">
        <v>159</v>
      </c>
      <c r="AA75" s="73" t="s">
        <v>872</v>
      </c>
      <c r="AB75" s="60" t="s">
        <v>388</v>
      </c>
      <c r="AC75" s="77">
        <v>43284</v>
      </c>
      <c r="AD75" s="77">
        <v>43304</v>
      </c>
      <c r="AE75" s="77">
        <v>43336</v>
      </c>
      <c r="AF75" s="15" t="s">
        <v>389</v>
      </c>
      <c r="AG75" s="67" t="str">
        <f t="shared" si="51"/>
        <v>CUMPLIÓ</v>
      </c>
      <c r="AH75" s="68">
        <f t="shared" si="52"/>
        <v>481685.37999999989</v>
      </c>
      <c r="AI75" s="15" t="s">
        <v>896</v>
      </c>
      <c r="AJ75" s="15" t="s">
        <v>873</v>
      </c>
      <c r="AK75" s="78">
        <v>43336</v>
      </c>
      <c r="AL75" s="70" t="s">
        <v>874</v>
      </c>
      <c r="AM75" s="15" t="s">
        <v>908</v>
      </c>
      <c r="AN75" s="70" t="s">
        <v>902</v>
      </c>
      <c r="AO75" s="15" t="s">
        <v>380</v>
      </c>
      <c r="AP75" s="70" t="s">
        <v>907</v>
      </c>
      <c r="AQ75" s="80">
        <v>2706804.62</v>
      </c>
      <c r="AR75" s="70"/>
      <c r="AS75" s="66">
        <f t="shared" si="53"/>
        <v>2706804.62</v>
      </c>
      <c r="AT75" s="71">
        <v>2706804.62</v>
      </c>
      <c r="AU75" s="71"/>
      <c r="AV75" s="77">
        <v>43339</v>
      </c>
      <c r="AW75" s="77">
        <v>43450</v>
      </c>
      <c r="AX75" s="60" t="s">
        <v>249</v>
      </c>
      <c r="AY75" s="82">
        <v>2706804.62</v>
      </c>
      <c r="AZ75" s="69">
        <f t="shared" si="54"/>
        <v>0</v>
      </c>
      <c r="BA75" s="60" t="s">
        <v>174</v>
      </c>
      <c r="BB75" s="55" t="str">
        <f>IFERROR(VLOOKUP(BA75,CONVENCIONES!$A$67:$B$70,2,FALSE)," ")</f>
        <v xml:space="preserve"> </v>
      </c>
    </row>
    <row r="76" spans="1:54" s="58" customFormat="1" x14ac:dyDescent="0.25">
      <c r="A76" s="57">
        <f t="shared" si="1"/>
        <v>75</v>
      </c>
      <c r="B76" s="60" t="s">
        <v>24</v>
      </c>
      <c r="C76" s="61">
        <f>IFERROR(VLOOKUP(B76,[1]UNIDADES!$A:$F,2,FALSE)," ")</f>
        <v>4</v>
      </c>
      <c r="D76" s="61" t="str">
        <f>IFERROR(VLOOKUP(B76,[1]UNIDADES!$A:$F,4,FALSE)," ")</f>
        <v>REGIÓN 9</v>
      </c>
      <c r="E76" s="61" t="str">
        <f>IFERROR(VLOOKUP(B76,[1]UNIDADES!$A:$F,5,FALSE)," ")</f>
        <v>DIRECCIÓN INTELIGENCIA POLICIAL</v>
      </c>
      <c r="F76" s="61" t="str">
        <f>IFERROR(VLOOKUP(B76,[1]UNIDADES!$A:$F,6,FALSE)," ")</f>
        <v>830000097-5</v>
      </c>
      <c r="G76" s="62" t="s">
        <v>892</v>
      </c>
      <c r="H76" s="62">
        <v>3203051699</v>
      </c>
      <c r="I76" s="63" t="s">
        <v>893</v>
      </c>
      <c r="J76" s="63" t="s">
        <v>411</v>
      </c>
      <c r="K76" s="15" t="s">
        <v>405</v>
      </c>
      <c r="L76" s="15" t="s">
        <v>405</v>
      </c>
      <c r="M76" s="70" t="s">
        <v>843</v>
      </c>
      <c r="N76" s="71">
        <v>0</v>
      </c>
      <c r="O76" s="71">
        <v>2171770858</v>
      </c>
      <c r="P76" s="71">
        <v>0</v>
      </c>
      <c r="Q76" s="66">
        <f t="shared" si="21"/>
        <v>2171770858</v>
      </c>
      <c r="R76" s="66">
        <f t="shared" si="22"/>
        <v>2171770858</v>
      </c>
      <c r="S76" s="65">
        <v>0</v>
      </c>
      <c r="T76" s="66">
        <f t="shared" si="4"/>
        <v>2171770858</v>
      </c>
      <c r="U76" s="64"/>
      <c r="V76" s="72">
        <v>43296</v>
      </c>
      <c r="W76" s="72">
        <v>43297</v>
      </c>
      <c r="X76" s="71">
        <v>2154946673</v>
      </c>
      <c r="Y76" s="15" t="s">
        <v>469</v>
      </c>
      <c r="Z76" s="60" t="s">
        <v>124</v>
      </c>
      <c r="AA76" s="73" t="s">
        <v>858</v>
      </c>
      <c r="AB76" s="60" t="s">
        <v>388</v>
      </c>
      <c r="AC76" s="77">
        <v>43291</v>
      </c>
      <c r="AD76" s="77">
        <v>43296</v>
      </c>
      <c r="AE76" s="77">
        <v>43341</v>
      </c>
      <c r="AF76" s="15" t="s">
        <v>402</v>
      </c>
      <c r="AG76" s="67" t="str">
        <f t="shared" si="11"/>
        <v>CUMPLIÓ</v>
      </c>
      <c r="AH76" s="68">
        <f t="shared" si="12"/>
        <v>0</v>
      </c>
      <c r="AI76" s="15" t="s">
        <v>897</v>
      </c>
      <c r="AJ76" s="15" t="s">
        <v>857</v>
      </c>
      <c r="AK76" s="78">
        <v>43341</v>
      </c>
      <c r="AL76" s="70" t="s">
        <v>843</v>
      </c>
      <c r="AM76" s="15" t="s">
        <v>641</v>
      </c>
      <c r="AN76" s="74" t="s">
        <v>642</v>
      </c>
      <c r="AO76" s="15" t="s">
        <v>380</v>
      </c>
      <c r="AP76" s="70" t="s">
        <v>903</v>
      </c>
      <c r="AQ76" s="80">
        <v>2154946673</v>
      </c>
      <c r="AR76" s="70"/>
      <c r="AS76" s="66">
        <f t="shared" si="13"/>
        <v>2154946673</v>
      </c>
      <c r="AT76" s="71">
        <v>2154946673</v>
      </c>
      <c r="AU76" s="71"/>
      <c r="AV76" s="77">
        <v>43348</v>
      </c>
      <c r="AW76" s="77">
        <v>43434</v>
      </c>
      <c r="AX76" s="60" t="s">
        <v>260</v>
      </c>
      <c r="AY76" s="82">
        <v>2154946673</v>
      </c>
      <c r="AZ76" s="69">
        <f t="shared" si="0"/>
        <v>0</v>
      </c>
      <c r="BA76" s="60" t="s">
        <v>174</v>
      </c>
      <c r="BB76" s="55" t="str">
        <f>IFERROR(VLOOKUP(BA76,CONVENCIONES!$A$67:$B$70,2,FALSE)," ")</f>
        <v xml:space="preserve"> </v>
      </c>
    </row>
    <row r="77" spans="1:54" s="58" customFormat="1" x14ac:dyDescent="0.25">
      <c r="A77" s="57">
        <f t="shared" si="1"/>
        <v>76</v>
      </c>
      <c r="B77" s="60" t="s">
        <v>24</v>
      </c>
      <c r="C77" s="61">
        <f>IFERROR(VLOOKUP(B77,[1]UNIDADES!$A:$F,2,FALSE)," ")</f>
        <v>4</v>
      </c>
      <c r="D77" s="61" t="str">
        <f>IFERROR(VLOOKUP(B77,[1]UNIDADES!$A:$F,4,FALSE)," ")</f>
        <v>REGIÓN 9</v>
      </c>
      <c r="E77" s="61" t="str">
        <f>IFERROR(VLOOKUP(B77,[1]UNIDADES!$A:$F,5,FALSE)," ")</f>
        <v>DIRECCIÓN INTELIGENCIA POLICIAL</v>
      </c>
      <c r="F77" s="61" t="str">
        <f>IFERROR(VLOOKUP(B77,[1]UNIDADES!$A:$F,6,FALSE)," ")</f>
        <v>830000097-5</v>
      </c>
      <c r="G77" s="62" t="s">
        <v>892</v>
      </c>
      <c r="H77" s="62">
        <v>3203051699</v>
      </c>
      <c r="I77" s="63" t="s">
        <v>893</v>
      </c>
      <c r="J77" s="63" t="s">
        <v>411</v>
      </c>
      <c r="K77" s="15" t="s">
        <v>529</v>
      </c>
      <c r="L77" s="15" t="s">
        <v>529</v>
      </c>
      <c r="M77" s="70" t="s">
        <v>671</v>
      </c>
      <c r="N77" s="71">
        <v>0</v>
      </c>
      <c r="O77" s="71">
        <v>84000000</v>
      </c>
      <c r="P77" s="71">
        <v>0</v>
      </c>
      <c r="Q77" s="66">
        <f t="shared" ref="Q77:Q78" si="62">+O77+P77</f>
        <v>84000000</v>
      </c>
      <c r="R77" s="66">
        <f t="shared" ref="R77:R78" si="63">+Q77+N77</f>
        <v>84000000</v>
      </c>
      <c r="S77" s="65">
        <v>0</v>
      </c>
      <c r="T77" s="66">
        <f t="shared" si="4"/>
        <v>84000000</v>
      </c>
      <c r="U77" s="64"/>
      <c r="V77" s="72">
        <v>43312</v>
      </c>
      <c r="W77" s="72">
        <v>43318</v>
      </c>
      <c r="X77" s="71">
        <v>65000000</v>
      </c>
      <c r="Y77" s="15" t="s">
        <v>469</v>
      </c>
      <c r="Z77" s="60" t="s">
        <v>159</v>
      </c>
      <c r="AA77" s="73" t="s">
        <v>871</v>
      </c>
      <c r="AB77" s="60" t="s">
        <v>388</v>
      </c>
      <c r="AC77" s="77">
        <v>43300</v>
      </c>
      <c r="AD77" s="77">
        <v>43315</v>
      </c>
      <c r="AE77" s="77">
        <v>43342</v>
      </c>
      <c r="AF77" s="15" t="s">
        <v>384</v>
      </c>
      <c r="AG77" s="67" t="str">
        <f t="shared" si="11"/>
        <v>CUMPLIÓ</v>
      </c>
      <c r="AH77" s="68">
        <f t="shared" si="12"/>
        <v>5110000</v>
      </c>
      <c r="AI77" s="15" t="s">
        <v>898</v>
      </c>
      <c r="AJ77" s="15" t="s">
        <v>870</v>
      </c>
      <c r="AK77" s="78">
        <v>43342</v>
      </c>
      <c r="AL77" s="70" t="s">
        <v>671</v>
      </c>
      <c r="AM77" s="15" t="s">
        <v>904</v>
      </c>
      <c r="AN77" s="74" t="s">
        <v>906</v>
      </c>
      <c r="AO77" s="15" t="s">
        <v>380</v>
      </c>
      <c r="AP77" s="70" t="s">
        <v>905</v>
      </c>
      <c r="AQ77" s="80">
        <v>59890000</v>
      </c>
      <c r="AR77" s="70"/>
      <c r="AS77" s="66">
        <f t="shared" ref="AS77:AS78" si="64">+AQ77+AR77</f>
        <v>59890000</v>
      </c>
      <c r="AT77" s="71">
        <v>59890000</v>
      </c>
      <c r="AU77" s="71"/>
      <c r="AV77" s="77">
        <v>43349</v>
      </c>
      <c r="AW77" s="77">
        <v>43444</v>
      </c>
      <c r="AX77" s="60" t="s">
        <v>249</v>
      </c>
      <c r="AY77" s="82">
        <v>59890000</v>
      </c>
      <c r="AZ77" s="69">
        <f t="shared" si="0"/>
        <v>0</v>
      </c>
      <c r="BA77" s="60" t="s">
        <v>174</v>
      </c>
      <c r="BB77" s="55" t="str">
        <f>IFERROR(VLOOKUP(BA77,CONVENCIONES!$A$67:$B$70,2,FALSE)," ")</f>
        <v xml:space="preserve"> </v>
      </c>
    </row>
    <row r="78" spans="1:54" s="58" customFormat="1" x14ac:dyDescent="0.25">
      <c r="A78" s="57">
        <f t="shared" si="1"/>
        <v>77</v>
      </c>
      <c r="B78" s="60" t="s">
        <v>24</v>
      </c>
      <c r="C78" s="61">
        <f>IFERROR(VLOOKUP(B78,[1]UNIDADES!$A:$F,2,FALSE)," ")</f>
        <v>4</v>
      </c>
      <c r="D78" s="61" t="str">
        <f>IFERROR(VLOOKUP(B78,[1]UNIDADES!$A:$F,4,FALSE)," ")</f>
        <v>REGIÓN 9</v>
      </c>
      <c r="E78" s="61" t="str">
        <f>IFERROR(VLOOKUP(B78,[1]UNIDADES!$A:$F,5,FALSE)," ")</f>
        <v>DIRECCIÓN INTELIGENCIA POLICIAL</v>
      </c>
      <c r="F78" s="61" t="str">
        <f>IFERROR(VLOOKUP(B78,[1]UNIDADES!$A:$F,6,FALSE)," ")</f>
        <v>830000097-5</v>
      </c>
      <c r="G78" s="62" t="s">
        <v>892</v>
      </c>
      <c r="H78" s="62">
        <v>3203051699</v>
      </c>
      <c r="I78" s="63" t="s">
        <v>893</v>
      </c>
      <c r="J78" s="63" t="s">
        <v>411</v>
      </c>
      <c r="K78" s="15" t="s">
        <v>490</v>
      </c>
      <c r="L78" s="15" t="s">
        <v>490</v>
      </c>
      <c r="M78" s="70" t="s">
        <v>924</v>
      </c>
      <c r="N78" s="71">
        <v>0</v>
      </c>
      <c r="O78" s="71">
        <v>381000000</v>
      </c>
      <c r="P78" s="71">
        <v>0</v>
      </c>
      <c r="Q78" s="66">
        <f t="shared" si="62"/>
        <v>381000000</v>
      </c>
      <c r="R78" s="66">
        <f t="shared" si="63"/>
        <v>381000000</v>
      </c>
      <c r="S78" s="65">
        <v>0</v>
      </c>
      <c r="T78" s="66">
        <f t="shared" si="4"/>
        <v>381000000</v>
      </c>
      <c r="U78" s="64"/>
      <c r="V78" s="72">
        <v>43335</v>
      </c>
      <c r="W78" s="72">
        <v>43353</v>
      </c>
      <c r="X78" s="71">
        <v>241146020</v>
      </c>
      <c r="Y78" s="15" t="s">
        <v>399</v>
      </c>
      <c r="Z78" s="60" t="s">
        <v>268</v>
      </c>
      <c r="AA78" s="73" t="s">
        <v>925</v>
      </c>
      <c r="AB78" s="60" t="s">
        <v>389</v>
      </c>
      <c r="AC78" s="77">
        <v>43335</v>
      </c>
      <c r="AD78" s="77">
        <v>43353</v>
      </c>
      <c r="AE78" s="77">
        <v>43357</v>
      </c>
      <c r="AF78" s="15" t="s">
        <v>390</v>
      </c>
      <c r="AG78" s="67" t="str">
        <f t="shared" si="11"/>
        <v>CUMPLIÓ</v>
      </c>
      <c r="AH78" s="68">
        <f>+X78-AS78</f>
        <v>20554151.939999998</v>
      </c>
      <c r="AI78" s="85" t="s">
        <v>926</v>
      </c>
      <c r="AJ78" s="15" t="s">
        <v>927</v>
      </c>
      <c r="AK78" s="78">
        <v>43357</v>
      </c>
      <c r="AL78" s="70" t="s">
        <v>924</v>
      </c>
      <c r="AM78" s="15" t="s">
        <v>930</v>
      </c>
      <c r="AN78" s="70" t="s">
        <v>928</v>
      </c>
      <c r="AO78" s="15" t="s">
        <v>929</v>
      </c>
      <c r="AP78" s="70" t="s">
        <v>931</v>
      </c>
      <c r="AQ78" s="80">
        <v>220591868.06</v>
      </c>
      <c r="AR78" s="70"/>
      <c r="AS78" s="66">
        <f t="shared" si="64"/>
        <v>220591868.06</v>
      </c>
      <c r="AT78" s="71">
        <v>220591868.06</v>
      </c>
      <c r="AU78" s="71"/>
      <c r="AV78" s="77">
        <v>43357</v>
      </c>
      <c r="AW78" s="77">
        <v>43540</v>
      </c>
      <c r="AX78" s="60" t="s">
        <v>260</v>
      </c>
      <c r="AY78" s="82">
        <v>220591868.06</v>
      </c>
      <c r="AZ78" s="87">
        <f>+AS78-AY78</f>
        <v>0</v>
      </c>
      <c r="BA78" s="60" t="s">
        <v>174</v>
      </c>
      <c r="BB78" s="55" t="str">
        <f>IFERROR(VLOOKUP(BA78,CONVENCIONES!$A$67:$B$70,2,FALSE)," ")</f>
        <v xml:space="preserve"> </v>
      </c>
    </row>
    <row r="79" spans="1:54" s="58" customFormat="1" x14ac:dyDescent="0.25">
      <c r="A79" s="57">
        <f t="shared" si="1"/>
        <v>78</v>
      </c>
      <c r="B79" s="60" t="s">
        <v>24</v>
      </c>
      <c r="C79" s="61">
        <f>IFERROR(VLOOKUP(B79,[1]UNIDADES!$A:$F,2,FALSE)," ")</f>
        <v>4</v>
      </c>
      <c r="D79" s="61" t="str">
        <f>IFERROR(VLOOKUP(B79,[1]UNIDADES!$A:$F,4,FALSE)," ")</f>
        <v>REGIÓN 9</v>
      </c>
      <c r="E79" s="61" t="str">
        <f>IFERROR(VLOOKUP(B79,[1]UNIDADES!$A:$F,5,FALSE)," ")</f>
        <v>DIRECCIÓN INTELIGENCIA POLICIAL</v>
      </c>
      <c r="F79" s="61" t="str">
        <f>IFERROR(VLOOKUP(B79,[1]UNIDADES!$A:$F,6,FALSE)," ")</f>
        <v>830000097-5</v>
      </c>
      <c r="G79" s="62" t="s">
        <v>892</v>
      </c>
      <c r="H79" s="62">
        <v>3203051699</v>
      </c>
      <c r="I79" s="63" t="s">
        <v>893</v>
      </c>
      <c r="J79" s="63" t="s">
        <v>411</v>
      </c>
      <c r="K79" s="15" t="s">
        <v>405</v>
      </c>
      <c r="L79" s="15" t="s">
        <v>405</v>
      </c>
      <c r="M79" s="70" t="s">
        <v>844</v>
      </c>
      <c r="N79" s="71">
        <v>0</v>
      </c>
      <c r="O79" s="71">
        <v>130000000</v>
      </c>
      <c r="P79" s="71">
        <v>0</v>
      </c>
      <c r="Q79" s="66">
        <f t="shared" si="21"/>
        <v>130000000</v>
      </c>
      <c r="R79" s="66">
        <f t="shared" si="22"/>
        <v>130000000</v>
      </c>
      <c r="S79" s="65">
        <v>0</v>
      </c>
      <c r="T79" s="66">
        <f t="shared" si="4"/>
        <v>130000000</v>
      </c>
      <c r="U79" s="64"/>
      <c r="V79" s="72">
        <v>43297</v>
      </c>
      <c r="W79" s="72">
        <v>43304</v>
      </c>
      <c r="X79" s="71">
        <v>128760500</v>
      </c>
      <c r="Y79" s="15" t="s">
        <v>469</v>
      </c>
      <c r="Z79" s="60" t="s">
        <v>124</v>
      </c>
      <c r="AA79" s="73" t="s">
        <v>860</v>
      </c>
      <c r="AB79" s="60" t="s">
        <v>389</v>
      </c>
      <c r="AC79" s="72">
        <v>43297</v>
      </c>
      <c r="AD79" s="72">
        <v>43304</v>
      </c>
      <c r="AE79" s="77">
        <v>43354</v>
      </c>
      <c r="AF79" s="15" t="s">
        <v>390</v>
      </c>
      <c r="AG79" s="67" t="str">
        <f t="shared" si="11"/>
        <v>CUMPLIÓ</v>
      </c>
      <c r="AH79" s="68">
        <f>+X79-AS79</f>
        <v>100</v>
      </c>
      <c r="AI79" s="15" t="s">
        <v>914</v>
      </c>
      <c r="AJ79" s="15" t="s">
        <v>862</v>
      </c>
      <c r="AK79" s="78">
        <v>43354</v>
      </c>
      <c r="AL79" s="70" t="s">
        <v>844</v>
      </c>
      <c r="AM79" s="15" t="s">
        <v>594</v>
      </c>
      <c r="AN79" s="74" t="s">
        <v>595</v>
      </c>
      <c r="AO79" s="15" t="s">
        <v>380</v>
      </c>
      <c r="AP79" s="70" t="s">
        <v>918</v>
      </c>
      <c r="AQ79" s="80">
        <v>128760400</v>
      </c>
      <c r="AR79" s="70"/>
      <c r="AS79" s="66">
        <f t="shared" si="13"/>
        <v>128760400</v>
      </c>
      <c r="AT79" s="71">
        <v>128760400</v>
      </c>
      <c r="AU79" s="71"/>
      <c r="AV79" s="77">
        <v>43363</v>
      </c>
      <c r="AW79" s="77">
        <v>43403</v>
      </c>
      <c r="AX79" s="60" t="s">
        <v>260</v>
      </c>
      <c r="AY79" s="82">
        <v>128760400</v>
      </c>
      <c r="AZ79" s="69">
        <f t="shared" si="0"/>
        <v>0</v>
      </c>
      <c r="BA79" s="60" t="s">
        <v>174</v>
      </c>
      <c r="BB79" s="55" t="str">
        <f>IFERROR(VLOOKUP(BA79,CONVENCIONES!$A$67:$B$70,2,FALSE)," ")</f>
        <v xml:space="preserve"> </v>
      </c>
    </row>
    <row r="80" spans="1:54" s="58" customFormat="1" x14ac:dyDescent="0.25">
      <c r="A80" s="57">
        <f t="shared" si="1"/>
        <v>79</v>
      </c>
      <c r="B80" s="60" t="s">
        <v>24</v>
      </c>
      <c r="C80" s="61">
        <f>IFERROR(VLOOKUP(B80,[1]UNIDADES!$A:$F,2,FALSE)," ")</f>
        <v>4</v>
      </c>
      <c r="D80" s="61" t="str">
        <f>IFERROR(VLOOKUP(B80,[1]UNIDADES!$A:$F,4,FALSE)," ")</f>
        <v>REGIÓN 9</v>
      </c>
      <c r="E80" s="61" t="str">
        <f>IFERROR(VLOOKUP(B80,[1]UNIDADES!$A:$F,5,FALSE)," ")</f>
        <v>DIRECCIÓN INTELIGENCIA POLICIAL</v>
      </c>
      <c r="F80" s="61" t="str">
        <f>IFERROR(VLOOKUP(B80,[1]UNIDADES!$A:$F,6,FALSE)," ")</f>
        <v>830000097-5</v>
      </c>
      <c r="G80" s="62" t="s">
        <v>892</v>
      </c>
      <c r="H80" s="62">
        <v>3203051699</v>
      </c>
      <c r="I80" s="63" t="s">
        <v>893</v>
      </c>
      <c r="J80" s="63" t="s">
        <v>411</v>
      </c>
      <c r="K80" s="15" t="s">
        <v>405</v>
      </c>
      <c r="L80" s="15" t="s">
        <v>405</v>
      </c>
      <c r="M80" s="70" t="s">
        <v>888</v>
      </c>
      <c r="N80" s="71">
        <v>0</v>
      </c>
      <c r="O80" s="71">
        <v>51662640</v>
      </c>
      <c r="P80" s="71">
        <v>0</v>
      </c>
      <c r="Q80" s="66">
        <f t="shared" si="21"/>
        <v>51662640</v>
      </c>
      <c r="R80" s="66">
        <f>+Q80+N80</f>
        <v>51662640</v>
      </c>
      <c r="S80" s="65">
        <v>0</v>
      </c>
      <c r="T80" s="66">
        <f t="shared" ref="T80:T85" si="65">+R80+S80</f>
        <v>51662640</v>
      </c>
      <c r="U80" s="64"/>
      <c r="V80" s="72">
        <v>43322</v>
      </c>
      <c r="W80" s="72">
        <v>43327</v>
      </c>
      <c r="X80" s="71">
        <v>48493600</v>
      </c>
      <c r="Y80" s="15" t="s">
        <v>469</v>
      </c>
      <c r="Z80" s="60" t="s">
        <v>159</v>
      </c>
      <c r="AA80" s="73" t="s">
        <v>889</v>
      </c>
      <c r="AB80" s="60" t="s">
        <v>389</v>
      </c>
      <c r="AC80" s="72">
        <v>43322</v>
      </c>
      <c r="AD80" s="72">
        <v>43327</v>
      </c>
      <c r="AE80" s="77">
        <v>43354</v>
      </c>
      <c r="AF80" s="15" t="s">
        <v>390</v>
      </c>
      <c r="AG80" s="67" t="str">
        <f>IFERROR(IF(AK80&lt;=AE80,"CUMPLIÓ","NO CUMPLIÓ")," ")</f>
        <v>CUMPLIÓ</v>
      </c>
      <c r="AH80" s="68">
        <f t="shared" ref="AH80:AH81" si="66">+X80-AS80</f>
        <v>10503600</v>
      </c>
      <c r="AI80" s="15" t="s">
        <v>915</v>
      </c>
      <c r="AJ80" s="15" t="s">
        <v>887</v>
      </c>
      <c r="AK80" s="78">
        <v>43354</v>
      </c>
      <c r="AL80" s="70" t="s">
        <v>888</v>
      </c>
      <c r="AM80" s="15" t="s">
        <v>608</v>
      </c>
      <c r="AN80" s="74" t="s">
        <v>920</v>
      </c>
      <c r="AO80" s="15" t="s">
        <v>380</v>
      </c>
      <c r="AP80" s="70" t="s">
        <v>919</v>
      </c>
      <c r="AQ80" s="80">
        <v>37990000</v>
      </c>
      <c r="AR80" s="70"/>
      <c r="AS80" s="66">
        <f t="shared" si="13"/>
        <v>37990000</v>
      </c>
      <c r="AT80" s="71">
        <v>37990000</v>
      </c>
      <c r="AU80" s="71"/>
      <c r="AV80" s="77">
        <v>43362</v>
      </c>
      <c r="AW80" s="77">
        <v>43388</v>
      </c>
      <c r="AX80" s="60" t="s">
        <v>260</v>
      </c>
      <c r="AY80" s="82">
        <v>37990000</v>
      </c>
      <c r="AZ80" s="69">
        <f t="shared" si="0"/>
        <v>0</v>
      </c>
      <c r="BA80" s="60" t="s">
        <v>174</v>
      </c>
      <c r="BB80" s="55" t="str">
        <f>IFERROR(VLOOKUP(BA80,CONVENCIONES!$A$67:$B$70,2,FALSE)," ")</f>
        <v xml:space="preserve"> </v>
      </c>
    </row>
    <row r="81" spans="1:54" s="58" customFormat="1" x14ac:dyDescent="0.25">
      <c r="A81" s="57">
        <f t="shared" si="1"/>
        <v>80</v>
      </c>
      <c r="B81" s="60" t="s">
        <v>24</v>
      </c>
      <c r="C81" s="61">
        <v>4</v>
      </c>
      <c r="D81" s="61" t="str">
        <f>IFERROR(VLOOKUP(B81,[1]UNIDADES!$A:$F,4,FALSE)," ")</f>
        <v>REGIÓN 9</v>
      </c>
      <c r="E81" s="61" t="str">
        <f>IFERROR(VLOOKUP(B81,[1]UNIDADES!$A:$F,5,FALSE)," ")</f>
        <v>DIRECCIÓN INTELIGENCIA POLICIAL</v>
      </c>
      <c r="F81" s="61" t="str">
        <f>IFERROR(VLOOKUP(B81,[1]UNIDADES!$A:$F,6,FALSE)," ")</f>
        <v>830000097-5</v>
      </c>
      <c r="G81" s="62" t="s">
        <v>892</v>
      </c>
      <c r="H81" s="62">
        <v>3203051699</v>
      </c>
      <c r="I81" s="63" t="s">
        <v>893</v>
      </c>
      <c r="J81" s="63" t="s">
        <v>411</v>
      </c>
      <c r="K81" s="15" t="s">
        <v>693</v>
      </c>
      <c r="L81" s="15" t="s">
        <v>693</v>
      </c>
      <c r="M81" s="70" t="s">
        <v>890</v>
      </c>
      <c r="N81" s="71">
        <v>0</v>
      </c>
      <c r="O81" s="71">
        <v>0</v>
      </c>
      <c r="P81" s="71">
        <v>50750000</v>
      </c>
      <c r="Q81" s="66">
        <f t="shared" si="21"/>
        <v>50750000</v>
      </c>
      <c r="R81" s="66">
        <f t="shared" si="22"/>
        <v>50750000</v>
      </c>
      <c r="S81" s="65">
        <v>0</v>
      </c>
      <c r="T81" s="66">
        <f t="shared" si="65"/>
        <v>50750000</v>
      </c>
      <c r="U81" s="64"/>
      <c r="V81" s="72">
        <v>43329</v>
      </c>
      <c r="W81" s="72">
        <v>43341</v>
      </c>
      <c r="X81" s="71">
        <v>39200000</v>
      </c>
      <c r="Y81" s="15" t="s">
        <v>794</v>
      </c>
      <c r="Z81" s="60" t="s">
        <v>269</v>
      </c>
      <c r="AA81" s="73" t="s">
        <v>894</v>
      </c>
      <c r="AB81" s="60" t="s">
        <v>389</v>
      </c>
      <c r="AC81" s="72">
        <v>43329</v>
      </c>
      <c r="AD81" s="72">
        <v>43341</v>
      </c>
      <c r="AE81" s="77">
        <v>43361</v>
      </c>
      <c r="AF81" s="15" t="s">
        <v>390</v>
      </c>
      <c r="AG81" s="67" t="str">
        <f t="shared" ref="AG81:AG87" si="67">IFERROR(IF(AK81&lt;=AE81,"CUMPLIÓ","NO CUMPLIÓ")," ")</f>
        <v>CUMPLIÓ</v>
      </c>
      <c r="AH81" s="68">
        <f t="shared" si="66"/>
        <v>0</v>
      </c>
      <c r="AI81" s="15" t="s">
        <v>916</v>
      </c>
      <c r="AJ81" s="15" t="s">
        <v>900</v>
      </c>
      <c r="AK81" s="78">
        <v>43361</v>
      </c>
      <c r="AL81" s="70" t="s">
        <v>890</v>
      </c>
      <c r="AM81" s="15" t="s">
        <v>921</v>
      </c>
      <c r="AN81" s="74" t="s">
        <v>923</v>
      </c>
      <c r="AO81" s="15" t="s">
        <v>380</v>
      </c>
      <c r="AP81" s="70" t="s">
        <v>922</v>
      </c>
      <c r="AQ81" s="80">
        <v>39200000</v>
      </c>
      <c r="AR81" s="70"/>
      <c r="AS81" s="66">
        <f>+AQ81+AR81</f>
        <v>39200000</v>
      </c>
      <c r="AT81" s="71">
        <v>39200000</v>
      </c>
      <c r="AU81" s="71"/>
      <c r="AV81" s="77">
        <v>43367</v>
      </c>
      <c r="AW81" s="77">
        <v>43403</v>
      </c>
      <c r="AX81" s="60" t="s">
        <v>260</v>
      </c>
      <c r="AY81" s="82">
        <v>39200000</v>
      </c>
      <c r="AZ81" s="69">
        <f t="shared" si="0"/>
        <v>0</v>
      </c>
      <c r="BA81" s="60" t="s">
        <v>174</v>
      </c>
      <c r="BB81" s="55" t="str">
        <f>IFERROR(VLOOKUP(BA81,CONVENCIONES!$A$67:$B$70,2,FALSE)," ")</f>
        <v xml:space="preserve"> </v>
      </c>
    </row>
    <row r="82" spans="1:54" s="58" customFormat="1" x14ac:dyDescent="0.25">
      <c r="A82" s="57">
        <f t="shared" si="1"/>
        <v>81</v>
      </c>
      <c r="B82" s="60" t="s">
        <v>24</v>
      </c>
      <c r="C82" s="61">
        <f>IFERROR(VLOOKUP(B82,[1]UNIDADES!$A:$F,2,FALSE)," ")</f>
        <v>4</v>
      </c>
      <c r="D82" s="61" t="str">
        <f>IFERROR(VLOOKUP(B82,[1]UNIDADES!$A:$F,4,FALSE)," ")</f>
        <v>REGIÓN 9</v>
      </c>
      <c r="E82" s="61" t="str">
        <f>IFERROR(VLOOKUP(B82,[1]UNIDADES!$A:$F,5,FALSE)," ")</f>
        <v>DIRECCIÓN INTELIGENCIA POLICIAL</v>
      </c>
      <c r="F82" s="61" t="str">
        <f>IFERROR(VLOOKUP(B82,[1]UNIDADES!$A:$F,6,FALSE)," ")</f>
        <v>830000097-5</v>
      </c>
      <c r="G82" s="62" t="s">
        <v>892</v>
      </c>
      <c r="H82" s="62">
        <v>3203051699</v>
      </c>
      <c r="I82" s="63" t="s">
        <v>893</v>
      </c>
      <c r="J82" s="63" t="s">
        <v>411</v>
      </c>
      <c r="K82" s="15" t="s">
        <v>529</v>
      </c>
      <c r="L82" s="15" t="s">
        <v>529</v>
      </c>
      <c r="M82" s="70" t="s">
        <v>912</v>
      </c>
      <c r="N82" s="71">
        <v>0</v>
      </c>
      <c r="O82" s="71">
        <v>10000000</v>
      </c>
      <c r="P82" s="71">
        <v>0</v>
      </c>
      <c r="Q82" s="66">
        <f t="shared" si="21"/>
        <v>10000000</v>
      </c>
      <c r="R82" s="66">
        <f t="shared" si="22"/>
        <v>10000000</v>
      </c>
      <c r="S82" s="65">
        <v>0</v>
      </c>
      <c r="T82" s="66">
        <f t="shared" ref="T82" si="68">+R82+S82</f>
        <v>10000000</v>
      </c>
      <c r="U82" s="64"/>
      <c r="V82" s="72">
        <v>43347</v>
      </c>
      <c r="W82" s="72">
        <v>43356</v>
      </c>
      <c r="X82" s="71">
        <v>8389500</v>
      </c>
      <c r="Y82" s="15" t="s">
        <v>794</v>
      </c>
      <c r="Z82" s="60" t="s">
        <v>159</v>
      </c>
      <c r="AA82" s="73" t="s">
        <v>913</v>
      </c>
      <c r="AB82" s="60" t="s">
        <v>390</v>
      </c>
      <c r="AC82" s="77">
        <v>43347</v>
      </c>
      <c r="AD82" s="77">
        <v>43347</v>
      </c>
      <c r="AE82" s="77">
        <v>43371</v>
      </c>
      <c r="AF82" s="15" t="s">
        <v>390</v>
      </c>
      <c r="AG82" s="67" t="str">
        <f t="shared" si="67"/>
        <v>CUMPLIÓ</v>
      </c>
      <c r="AH82" s="68">
        <f>+X82-AS82</f>
        <v>1889500</v>
      </c>
      <c r="AI82" s="15" t="s">
        <v>932</v>
      </c>
      <c r="AJ82" s="15" t="s">
        <v>917</v>
      </c>
      <c r="AK82" s="78">
        <v>43371</v>
      </c>
      <c r="AL82" s="70" t="s">
        <v>912</v>
      </c>
      <c r="AM82" s="15" t="s">
        <v>940</v>
      </c>
      <c r="AN82" s="70" t="s">
        <v>941</v>
      </c>
      <c r="AO82" s="15" t="s">
        <v>380</v>
      </c>
      <c r="AP82" s="70" t="s">
        <v>942</v>
      </c>
      <c r="AQ82" s="80">
        <v>6500000</v>
      </c>
      <c r="AR82" s="70"/>
      <c r="AS82" s="66">
        <f t="shared" ref="AS82" si="69">+AQ82+AR82</f>
        <v>6500000</v>
      </c>
      <c r="AT82" s="80">
        <v>6500000</v>
      </c>
      <c r="AU82" s="71"/>
      <c r="AV82" s="77">
        <v>43382</v>
      </c>
      <c r="AW82" s="77">
        <v>43419</v>
      </c>
      <c r="AX82" s="60" t="s">
        <v>260</v>
      </c>
      <c r="AY82" s="82">
        <v>6500000</v>
      </c>
      <c r="AZ82" s="69">
        <f t="shared" si="0"/>
        <v>0</v>
      </c>
      <c r="BA82" s="60" t="s">
        <v>174</v>
      </c>
      <c r="BB82" s="55" t="str">
        <f>IFERROR(VLOOKUP(BA82,CONVENCIONES!$A$67:$B$70,2,FALSE)," ")</f>
        <v xml:space="preserve"> </v>
      </c>
    </row>
    <row r="83" spans="1:54" s="58" customFormat="1" x14ac:dyDescent="0.25">
      <c r="A83" s="57">
        <f t="shared" ref="A83:A118" si="70">A82+1</f>
        <v>82</v>
      </c>
      <c r="B83" s="60" t="s">
        <v>24</v>
      </c>
      <c r="C83" s="61">
        <f>IFERROR(VLOOKUP(B83,[1]UNIDADES!$A:$F,2,FALSE)," ")</f>
        <v>4</v>
      </c>
      <c r="D83" s="61" t="str">
        <f>IFERROR(VLOOKUP(B83,[1]UNIDADES!$A:$F,4,FALSE)," ")</f>
        <v>REGIÓN 9</v>
      </c>
      <c r="E83" s="61" t="str">
        <f>IFERROR(VLOOKUP(B83,[1]UNIDADES!$A:$F,5,FALSE)," ")</f>
        <v>DIRECCIÓN INTELIGENCIA POLICIAL</v>
      </c>
      <c r="F83" s="61" t="str">
        <f>IFERROR(VLOOKUP(B83,[1]UNIDADES!$A:$F,6,FALSE)," ")</f>
        <v>830000097-5</v>
      </c>
      <c r="G83" s="62" t="s">
        <v>892</v>
      </c>
      <c r="H83" s="62">
        <v>3203051699</v>
      </c>
      <c r="I83" s="63" t="s">
        <v>893</v>
      </c>
      <c r="J83" s="63" t="s">
        <v>411</v>
      </c>
      <c r="K83" s="15" t="s">
        <v>434</v>
      </c>
      <c r="L83" s="15" t="s">
        <v>425</v>
      </c>
      <c r="M83" s="70" t="s">
        <v>891</v>
      </c>
      <c r="N83" s="71">
        <v>0</v>
      </c>
      <c r="O83" s="71">
        <v>753000000</v>
      </c>
      <c r="P83" s="71">
        <v>0</v>
      </c>
      <c r="Q83" s="66">
        <f>+O83+P83</f>
        <v>753000000</v>
      </c>
      <c r="R83" s="66">
        <f>+Q83+N83</f>
        <v>753000000</v>
      </c>
      <c r="S83" s="65">
        <v>0</v>
      </c>
      <c r="T83" s="66">
        <f t="shared" si="65"/>
        <v>753000000</v>
      </c>
      <c r="U83" s="64"/>
      <c r="V83" s="72">
        <v>43334</v>
      </c>
      <c r="W83" s="72">
        <v>43341</v>
      </c>
      <c r="X83" s="71">
        <v>752987809</v>
      </c>
      <c r="Y83" s="15" t="s">
        <v>469</v>
      </c>
      <c r="Z83" s="60" t="s">
        <v>124</v>
      </c>
      <c r="AA83" s="73" t="s">
        <v>895</v>
      </c>
      <c r="AB83" s="60" t="s">
        <v>389</v>
      </c>
      <c r="AC83" s="72">
        <v>43334</v>
      </c>
      <c r="AD83" s="72">
        <v>43341</v>
      </c>
      <c r="AE83" s="77">
        <v>43383</v>
      </c>
      <c r="AF83" s="15" t="s">
        <v>391</v>
      </c>
      <c r="AG83" s="67" t="str">
        <f t="shared" si="67"/>
        <v>CUMPLIÓ</v>
      </c>
      <c r="AH83" s="68">
        <f t="shared" ref="AH83:AH86" si="71">+X83-AS83</f>
        <v>95009</v>
      </c>
      <c r="AI83" s="15" t="s">
        <v>947</v>
      </c>
      <c r="AJ83" s="15" t="s">
        <v>901</v>
      </c>
      <c r="AK83" s="78">
        <v>43383</v>
      </c>
      <c r="AL83" s="70" t="s">
        <v>899</v>
      </c>
      <c r="AM83" s="15" t="s">
        <v>608</v>
      </c>
      <c r="AN83" s="70" t="s">
        <v>609</v>
      </c>
      <c r="AO83" s="15" t="s">
        <v>380</v>
      </c>
      <c r="AP83" s="70" t="s">
        <v>610</v>
      </c>
      <c r="AQ83" s="80">
        <v>752892800</v>
      </c>
      <c r="AR83" s="70"/>
      <c r="AS83" s="66">
        <f>+AQ83+AR83</f>
        <v>752892800</v>
      </c>
      <c r="AT83" s="71">
        <v>752892800</v>
      </c>
      <c r="AU83" s="71"/>
      <c r="AV83" s="77">
        <v>43392</v>
      </c>
      <c r="AW83" s="77">
        <v>43444</v>
      </c>
      <c r="AX83" s="60" t="s">
        <v>260</v>
      </c>
      <c r="AY83" s="82">
        <v>752892800</v>
      </c>
      <c r="AZ83" s="69">
        <f>+AS83-AY83</f>
        <v>0</v>
      </c>
      <c r="BA83" s="60" t="s">
        <v>174</v>
      </c>
      <c r="BB83" s="55" t="str">
        <f>IFERROR(VLOOKUP(BA83,CONVENCIONES!$A$67:$B$70,2,FALSE)," ")</f>
        <v xml:space="preserve"> </v>
      </c>
    </row>
    <row r="84" spans="1:54" s="58" customFormat="1" x14ac:dyDescent="0.25">
      <c r="A84" s="57">
        <f t="shared" si="70"/>
        <v>83</v>
      </c>
      <c r="B84" s="60" t="s">
        <v>24</v>
      </c>
      <c r="C84" s="61">
        <f>IFERROR(VLOOKUP(B84,[1]UNIDADES!$A:$F,2,FALSE)," ")</f>
        <v>4</v>
      </c>
      <c r="D84" s="61" t="str">
        <f>IFERROR(VLOOKUP(B84,[1]UNIDADES!$A:$F,4,FALSE)," ")</f>
        <v>REGIÓN 9</v>
      </c>
      <c r="E84" s="61" t="str">
        <f>IFERROR(VLOOKUP(B84,[1]UNIDADES!$A:$F,5,FALSE)," ")</f>
        <v>DIRECCIÓN INTELIGENCIA POLICIAL</v>
      </c>
      <c r="F84" s="61" t="str">
        <f>IFERROR(VLOOKUP(B84,[1]UNIDADES!$A:$F,6,FALSE)," ")</f>
        <v>830000097-5</v>
      </c>
      <c r="G84" s="62" t="s">
        <v>892</v>
      </c>
      <c r="H84" s="62">
        <v>3203051699</v>
      </c>
      <c r="I84" s="63" t="s">
        <v>893</v>
      </c>
      <c r="J84" s="63" t="s">
        <v>411</v>
      </c>
      <c r="K84" s="15" t="s">
        <v>448</v>
      </c>
      <c r="L84" s="15" t="s">
        <v>413</v>
      </c>
      <c r="M84" s="70" t="s">
        <v>777</v>
      </c>
      <c r="N84" s="71">
        <v>0</v>
      </c>
      <c r="O84" s="71">
        <v>55562980.649999999</v>
      </c>
      <c r="P84" s="71">
        <v>0</v>
      </c>
      <c r="Q84" s="66">
        <f t="shared" ref="Q84:Q85" si="72">+O84+P84</f>
        <v>55562980.649999999</v>
      </c>
      <c r="R84" s="66">
        <f t="shared" ref="R84:R85" si="73">+Q84+N84</f>
        <v>55562980.649999999</v>
      </c>
      <c r="S84" s="65">
        <v>0</v>
      </c>
      <c r="T84" s="66">
        <f t="shared" si="65"/>
        <v>55562980.649999999</v>
      </c>
      <c r="U84" s="64"/>
      <c r="V84" s="72">
        <v>43347</v>
      </c>
      <c r="W84" s="72">
        <v>43353</v>
      </c>
      <c r="X84" s="71">
        <v>39837100</v>
      </c>
      <c r="Y84" s="15" t="s">
        <v>436</v>
      </c>
      <c r="Z84" s="60" t="s">
        <v>159</v>
      </c>
      <c r="AA84" s="73" t="s">
        <v>937</v>
      </c>
      <c r="AB84" s="60" t="s">
        <v>390</v>
      </c>
      <c r="AC84" s="77">
        <v>43347</v>
      </c>
      <c r="AD84" s="77">
        <v>43353</v>
      </c>
      <c r="AE84" s="77">
        <v>43389</v>
      </c>
      <c r="AF84" s="15" t="s">
        <v>391</v>
      </c>
      <c r="AG84" s="67" t="str">
        <f t="shared" ref="AG84:AG85" si="74">IFERROR(IF(AK84&lt;=AE84,"CUMPLIÓ","NO CUMPLIÓ")," ")</f>
        <v>CUMPLIÓ</v>
      </c>
      <c r="AH84" s="68">
        <f>+X84-AS84</f>
        <v>3593224</v>
      </c>
      <c r="AI84" s="15" t="s">
        <v>964</v>
      </c>
      <c r="AJ84" s="15" t="s">
        <v>939</v>
      </c>
      <c r="AK84" s="78">
        <v>43389</v>
      </c>
      <c r="AL84" s="70" t="s">
        <v>839</v>
      </c>
      <c r="AM84" s="15" t="s">
        <v>970</v>
      </c>
      <c r="AN84" s="74" t="s">
        <v>972</v>
      </c>
      <c r="AO84" s="15" t="s">
        <v>380</v>
      </c>
      <c r="AP84" s="70" t="s">
        <v>971</v>
      </c>
      <c r="AQ84" s="80">
        <v>36243876</v>
      </c>
      <c r="AR84" s="70"/>
      <c r="AS84" s="66">
        <f t="shared" ref="AS84:AS85" si="75">+AQ84+AR84</f>
        <v>36243876</v>
      </c>
      <c r="AT84" s="71">
        <v>36243876</v>
      </c>
      <c r="AU84" s="71"/>
      <c r="AV84" s="77">
        <v>43402</v>
      </c>
      <c r="AW84" s="77">
        <v>43434</v>
      </c>
      <c r="AX84" s="60" t="s">
        <v>260</v>
      </c>
      <c r="AY84" s="82">
        <v>36243876</v>
      </c>
      <c r="AZ84" s="69">
        <f t="shared" ref="AZ84:AZ85" si="76">+AS84-AY84</f>
        <v>0</v>
      </c>
      <c r="BA84" s="60" t="s">
        <v>174</v>
      </c>
      <c r="BB84" s="55" t="str">
        <f>IFERROR(VLOOKUP(BA84,CONVENCIONES!$A$67:$B$70,2,FALSE)," ")</f>
        <v xml:space="preserve"> </v>
      </c>
    </row>
    <row r="85" spans="1:54" s="58" customFormat="1" x14ac:dyDescent="0.25">
      <c r="A85" s="57">
        <f t="shared" si="70"/>
        <v>84</v>
      </c>
      <c r="B85" s="60" t="s">
        <v>24</v>
      </c>
      <c r="C85" s="61">
        <f>IFERROR(VLOOKUP(B85,[1]UNIDADES!$A:$F,2,FALSE)," ")</f>
        <v>4</v>
      </c>
      <c r="D85" s="61" t="str">
        <f>IFERROR(VLOOKUP(B85,[1]UNIDADES!$A:$F,4,FALSE)," ")</f>
        <v>REGIÓN 9</v>
      </c>
      <c r="E85" s="61" t="str">
        <f>IFERROR(VLOOKUP(B85,[1]UNIDADES!$A:$F,5,FALSE)," ")</f>
        <v>DIRECCIÓN INTELIGENCIA POLICIAL</v>
      </c>
      <c r="F85" s="61" t="str">
        <f>IFERROR(VLOOKUP(B85,[1]UNIDADES!$A:$F,6,FALSE)," ")</f>
        <v>830000097-5</v>
      </c>
      <c r="G85" s="62" t="s">
        <v>892</v>
      </c>
      <c r="H85" s="62">
        <v>3203051699</v>
      </c>
      <c r="I85" s="63" t="s">
        <v>893</v>
      </c>
      <c r="J85" s="63" t="s">
        <v>411</v>
      </c>
      <c r="K85" s="15" t="s">
        <v>448</v>
      </c>
      <c r="L85" s="15" t="s">
        <v>413</v>
      </c>
      <c r="M85" s="86" t="s">
        <v>935</v>
      </c>
      <c r="N85" s="71">
        <v>0</v>
      </c>
      <c r="O85" s="71">
        <v>243822714.72999999</v>
      </c>
      <c r="P85" s="71">
        <v>0</v>
      </c>
      <c r="Q85" s="66">
        <f t="shared" si="72"/>
        <v>243822714.72999999</v>
      </c>
      <c r="R85" s="66">
        <f t="shared" si="73"/>
        <v>243822714.72999999</v>
      </c>
      <c r="S85" s="65">
        <v>0</v>
      </c>
      <c r="T85" s="66">
        <f t="shared" si="65"/>
        <v>243822714.72999999</v>
      </c>
      <c r="U85" s="82">
        <v>222375000</v>
      </c>
      <c r="V85" s="72">
        <v>43381</v>
      </c>
      <c r="W85" s="72">
        <v>43381</v>
      </c>
      <c r="X85" s="71">
        <v>275190095.70999998</v>
      </c>
      <c r="Y85" s="15" t="s">
        <v>794</v>
      </c>
      <c r="Z85" s="60" t="s">
        <v>125</v>
      </c>
      <c r="AA85" s="73" t="s">
        <v>457</v>
      </c>
      <c r="AB85" s="60" t="s">
        <v>390</v>
      </c>
      <c r="AC85" s="72">
        <v>43381</v>
      </c>
      <c r="AD85" s="72">
        <v>43381</v>
      </c>
      <c r="AE85" s="77">
        <v>43397</v>
      </c>
      <c r="AF85" s="15" t="s">
        <v>391</v>
      </c>
      <c r="AG85" s="67" t="str">
        <f t="shared" si="74"/>
        <v>CUMPLIÓ</v>
      </c>
      <c r="AH85" s="68">
        <f>+X85-AS85</f>
        <v>45189379.799999952</v>
      </c>
      <c r="AI85" s="15" t="s">
        <v>965</v>
      </c>
      <c r="AJ85" s="15">
        <v>62340</v>
      </c>
      <c r="AK85" s="78">
        <v>43397</v>
      </c>
      <c r="AL85" s="70" t="s">
        <v>935</v>
      </c>
      <c r="AM85" s="15" t="s">
        <v>973</v>
      </c>
      <c r="AN85" s="74" t="s">
        <v>977</v>
      </c>
      <c r="AO85" s="15" t="s">
        <v>380</v>
      </c>
      <c r="AP85" s="70" t="s">
        <v>976</v>
      </c>
      <c r="AQ85" s="80">
        <v>230000715.91000003</v>
      </c>
      <c r="AR85" s="95"/>
      <c r="AS85" s="66">
        <f t="shared" si="75"/>
        <v>230000715.91000003</v>
      </c>
      <c r="AT85" s="71">
        <v>230000715.91000003</v>
      </c>
      <c r="AU85" s="71"/>
      <c r="AV85" s="77">
        <v>43405</v>
      </c>
      <c r="AW85" s="77">
        <v>43677</v>
      </c>
      <c r="AX85" s="60" t="s">
        <v>249</v>
      </c>
      <c r="AY85" s="80">
        <v>230000715.91000003</v>
      </c>
      <c r="AZ85" s="69">
        <f t="shared" si="76"/>
        <v>0</v>
      </c>
      <c r="BA85" s="60" t="s">
        <v>174</v>
      </c>
      <c r="BB85" s="55" t="str">
        <f>IFERROR(VLOOKUP(BA85,CONVENCIONES!$A$67:$B$70,2,FALSE)," ")</f>
        <v xml:space="preserve"> </v>
      </c>
    </row>
    <row r="86" spans="1:54" s="58" customFormat="1" x14ac:dyDescent="0.25">
      <c r="A86" s="57">
        <f t="shared" si="70"/>
        <v>85</v>
      </c>
      <c r="B86" s="60" t="s">
        <v>24</v>
      </c>
      <c r="C86" s="61">
        <f>IFERROR(VLOOKUP(B86,[1]UNIDADES!$A:$F,2,FALSE)," ")</f>
        <v>4</v>
      </c>
      <c r="D86" s="61" t="str">
        <f>IFERROR(VLOOKUP(B86,[1]UNIDADES!$A:$F,4,FALSE)," ")</f>
        <v>REGIÓN 9</v>
      </c>
      <c r="E86" s="61" t="str">
        <f>IFERROR(VLOOKUP(B86,[1]UNIDADES!$A:$F,5,FALSE)," ")</f>
        <v>DIRECCIÓN INTELIGENCIA POLICIAL</v>
      </c>
      <c r="F86" s="61" t="str">
        <f>IFERROR(VLOOKUP(B86,[1]UNIDADES!$A:$F,6,FALSE)," ")</f>
        <v>830000097-5</v>
      </c>
      <c r="G86" s="62" t="s">
        <v>892</v>
      </c>
      <c r="H86" s="62">
        <v>3203051699</v>
      </c>
      <c r="I86" s="63" t="s">
        <v>893</v>
      </c>
      <c r="J86" s="63" t="s">
        <v>411</v>
      </c>
      <c r="K86" s="15" t="s">
        <v>405</v>
      </c>
      <c r="L86" s="15" t="s">
        <v>405</v>
      </c>
      <c r="M86" s="70" t="s">
        <v>909</v>
      </c>
      <c r="N86" s="71">
        <v>0</v>
      </c>
      <c r="O86" s="71">
        <v>317607686.39999998</v>
      </c>
      <c r="P86" s="71">
        <v>42500000</v>
      </c>
      <c r="Q86" s="66">
        <f t="shared" ref="Q86" si="77">+O86+P86</f>
        <v>360107686.39999998</v>
      </c>
      <c r="R86" s="66">
        <f>+Q86+N86</f>
        <v>360107686.39999998</v>
      </c>
      <c r="S86" s="65">
        <v>0</v>
      </c>
      <c r="T86" s="66">
        <f>+R86+S86</f>
        <v>360107686.39999998</v>
      </c>
      <c r="U86" s="64"/>
      <c r="V86" s="72">
        <v>43330</v>
      </c>
      <c r="W86" s="72">
        <v>43361</v>
      </c>
      <c r="X86" s="71">
        <v>359895102</v>
      </c>
      <c r="Y86" s="15" t="s">
        <v>469</v>
      </c>
      <c r="Z86" s="60" t="s">
        <v>124</v>
      </c>
      <c r="AA86" s="73" t="s">
        <v>936</v>
      </c>
      <c r="AB86" s="60" t="s">
        <v>390</v>
      </c>
      <c r="AC86" s="77">
        <v>43330</v>
      </c>
      <c r="AD86" s="77">
        <v>43361</v>
      </c>
      <c r="AE86" s="77">
        <v>43404</v>
      </c>
      <c r="AF86" s="15" t="s">
        <v>391</v>
      </c>
      <c r="AG86" s="67" t="str">
        <f t="shared" si="67"/>
        <v>CUMPLIÓ</v>
      </c>
      <c r="AH86" s="68">
        <f t="shared" si="71"/>
        <v>100102</v>
      </c>
      <c r="AI86" s="15" t="s">
        <v>966</v>
      </c>
      <c r="AJ86" s="15" t="s">
        <v>938</v>
      </c>
      <c r="AK86" s="78"/>
      <c r="AL86" s="70" t="s">
        <v>909</v>
      </c>
      <c r="AM86" s="15" t="s">
        <v>974</v>
      </c>
      <c r="AN86" s="74" t="s">
        <v>979</v>
      </c>
      <c r="AO86" s="15" t="s">
        <v>380</v>
      </c>
      <c r="AP86" s="70" t="s">
        <v>978</v>
      </c>
      <c r="AQ86" s="80">
        <v>359795000</v>
      </c>
      <c r="AR86" s="95"/>
      <c r="AS86" s="66">
        <f t="shared" ref="AS86:AS87" si="78">+AQ86+AR86</f>
        <v>359795000</v>
      </c>
      <c r="AT86" s="71">
        <v>359795000</v>
      </c>
      <c r="AU86" s="71"/>
      <c r="AV86" s="77">
        <v>43418</v>
      </c>
      <c r="AW86" s="77">
        <v>43449</v>
      </c>
      <c r="AX86" s="60" t="s">
        <v>260</v>
      </c>
      <c r="AY86" s="82">
        <v>359795000</v>
      </c>
      <c r="AZ86" s="69">
        <f t="shared" si="0"/>
        <v>0</v>
      </c>
      <c r="BA86" s="60" t="s">
        <v>174</v>
      </c>
      <c r="BB86" s="55" t="str">
        <f>IFERROR(VLOOKUP(BA86,CONVENCIONES!$A$67:$B$70,2,FALSE)," ")</f>
        <v xml:space="preserve"> </v>
      </c>
    </row>
    <row r="87" spans="1:54" s="58" customFormat="1" x14ac:dyDescent="0.25">
      <c r="A87" s="57">
        <f t="shared" si="70"/>
        <v>86</v>
      </c>
      <c r="B87" s="60" t="s">
        <v>24</v>
      </c>
      <c r="C87" s="61">
        <f>IFERROR(VLOOKUP(B87,[1]UNIDADES!$A:$F,2,FALSE)," ")</f>
        <v>4</v>
      </c>
      <c r="D87" s="61" t="str">
        <f>IFERROR(VLOOKUP(B87,[1]UNIDADES!$A:$F,4,FALSE)," ")</f>
        <v>REGIÓN 9</v>
      </c>
      <c r="E87" s="61" t="str">
        <f>IFERROR(VLOOKUP(B87,[1]UNIDADES!$A:$F,5,FALSE)," ")</f>
        <v>DIRECCIÓN INTELIGENCIA POLICIAL</v>
      </c>
      <c r="F87" s="61" t="str">
        <f>IFERROR(VLOOKUP(B87,[1]UNIDADES!$A:$F,6,FALSE)," ")</f>
        <v>830000097-5</v>
      </c>
      <c r="G87" s="62" t="s">
        <v>892</v>
      </c>
      <c r="H87" s="62">
        <v>3203051699</v>
      </c>
      <c r="I87" s="63" t="s">
        <v>893</v>
      </c>
      <c r="J87" s="63" t="s">
        <v>411</v>
      </c>
      <c r="K87" s="15" t="s">
        <v>412</v>
      </c>
      <c r="L87" s="15" t="s">
        <v>413</v>
      </c>
      <c r="M87" s="86" t="s">
        <v>933</v>
      </c>
      <c r="N87" s="71">
        <v>0</v>
      </c>
      <c r="O87" s="71">
        <v>7752604</v>
      </c>
      <c r="P87" s="71">
        <v>0</v>
      </c>
      <c r="Q87" s="66">
        <f t="shared" ref="Q87:Q94" si="79">+O87+P87</f>
        <v>7752604</v>
      </c>
      <c r="R87" s="66">
        <f t="shared" ref="R87:R88" si="80">+Q87+N87</f>
        <v>7752604</v>
      </c>
      <c r="S87" s="65">
        <v>0</v>
      </c>
      <c r="T87" s="66">
        <f t="shared" ref="T87:T92" si="81">+R87+S87</f>
        <v>7752604</v>
      </c>
      <c r="U87" s="82">
        <v>6300000</v>
      </c>
      <c r="V87" s="72">
        <v>43369</v>
      </c>
      <c r="W87" s="72">
        <v>43381</v>
      </c>
      <c r="X87" s="71">
        <v>7605477</v>
      </c>
      <c r="Y87" s="15" t="s">
        <v>794</v>
      </c>
      <c r="Z87" s="60" t="s">
        <v>269</v>
      </c>
      <c r="AA87" s="73" t="s">
        <v>957</v>
      </c>
      <c r="AB87" s="60" t="s">
        <v>390</v>
      </c>
      <c r="AC87" s="72">
        <v>43369</v>
      </c>
      <c r="AD87" s="72">
        <v>43381</v>
      </c>
      <c r="AE87" s="77">
        <v>43404</v>
      </c>
      <c r="AF87" s="15" t="s">
        <v>391</v>
      </c>
      <c r="AG87" s="67" t="str">
        <f t="shared" si="67"/>
        <v>CUMPLIÓ</v>
      </c>
      <c r="AH87" s="68">
        <f>+X87-AS87</f>
        <v>0</v>
      </c>
      <c r="AI87" s="15" t="s">
        <v>967</v>
      </c>
      <c r="AJ87" s="15" t="s">
        <v>969</v>
      </c>
      <c r="AK87" s="78">
        <v>43404</v>
      </c>
      <c r="AL87" s="70" t="s">
        <v>933</v>
      </c>
      <c r="AM87" s="15" t="s">
        <v>419</v>
      </c>
      <c r="AN87" s="70" t="s">
        <v>420</v>
      </c>
      <c r="AO87" s="15" t="s">
        <v>380</v>
      </c>
      <c r="AP87" s="70" t="s">
        <v>421</v>
      </c>
      <c r="AQ87" s="82">
        <v>7605477</v>
      </c>
      <c r="AR87" s="80"/>
      <c r="AS87" s="66">
        <f t="shared" si="78"/>
        <v>7605477</v>
      </c>
      <c r="AT87" s="71">
        <v>7605477</v>
      </c>
      <c r="AU87" s="71"/>
      <c r="AV87" s="77">
        <v>43405</v>
      </c>
      <c r="AW87" s="77">
        <v>43677</v>
      </c>
      <c r="AX87" s="60" t="s">
        <v>249</v>
      </c>
      <c r="AY87" s="82">
        <v>7605477</v>
      </c>
      <c r="AZ87" s="69">
        <f t="shared" si="0"/>
        <v>0</v>
      </c>
      <c r="BA87" s="60" t="s">
        <v>174</v>
      </c>
      <c r="BB87" s="55"/>
    </row>
    <row r="88" spans="1:54" s="58" customFormat="1" x14ac:dyDescent="0.25">
      <c r="A88" s="57">
        <f t="shared" si="70"/>
        <v>87</v>
      </c>
      <c r="B88" s="60" t="s">
        <v>24</v>
      </c>
      <c r="C88" s="61">
        <f>IFERROR(VLOOKUP(B88,[1]UNIDADES!$A:$F,2,FALSE)," ")</f>
        <v>4</v>
      </c>
      <c r="D88" s="61" t="str">
        <f>IFERROR(VLOOKUP(B88,[1]UNIDADES!$A:$F,4,FALSE)," ")</f>
        <v>REGIÓN 9</v>
      </c>
      <c r="E88" s="61" t="str">
        <f>IFERROR(VLOOKUP(B88,[1]UNIDADES!$A:$F,5,FALSE)," ")</f>
        <v>DIRECCIÓN INTELIGENCIA POLICIAL</v>
      </c>
      <c r="F88" s="61" t="str">
        <f>IFERROR(VLOOKUP(B88,[1]UNIDADES!$A:$F,6,FALSE)," ")</f>
        <v>830000097-5</v>
      </c>
      <c r="G88" s="62" t="s">
        <v>892</v>
      </c>
      <c r="H88" s="62">
        <v>3203051699</v>
      </c>
      <c r="I88" s="63" t="s">
        <v>893</v>
      </c>
      <c r="J88" s="63" t="s">
        <v>411</v>
      </c>
      <c r="K88" s="15" t="s">
        <v>448</v>
      </c>
      <c r="L88" s="15" t="s">
        <v>413</v>
      </c>
      <c r="M88" s="86" t="s">
        <v>951</v>
      </c>
      <c r="N88" s="71">
        <v>0</v>
      </c>
      <c r="O88" s="71">
        <v>50000800</v>
      </c>
      <c r="P88" s="71">
        <v>0</v>
      </c>
      <c r="Q88" s="66">
        <f t="shared" si="79"/>
        <v>50000800</v>
      </c>
      <c r="R88" s="66">
        <f t="shared" si="80"/>
        <v>50000800</v>
      </c>
      <c r="S88" s="65">
        <v>0</v>
      </c>
      <c r="T88" s="66">
        <f t="shared" si="81"/>
        <v>50000800</v>
      </c>
      <c r="U88" s="82">
        <v>176139608</v>
      </c>
      <c r="V88" s="72">
        <v>43402</v>
      </c>
      <c r="W88" s="72">
        <v>43402</v>
      </c>
      <c r="X88" s="71">
        <v>50000800</v>
      </c>
      <c r="Y88" s="15" t="s">
        <v>399</v>
      </c>
      <c r="Z88" s="60" t="s">
        <v>125</v>
      </c>
      <c r="AA88" s="73" t="s">
        <v>958</v>
      </c>
      <c r="AB88" s="60" t="s">
        <v>391</v>
      </c>
      <c r="AC88" s="77">
        <v>43395</v>
      </c>
      <c r="AD88" s="77">
        <v>43399</v>
      </c>
      <c r="AE88" s="77">
        <v>43404</v>
      </c>
      <c r="AF88" s="15" t="s">
        <v>391</v>
      </c>
      <c r="AG88" s="67" t="str">
        <f t="shared" ref="AG88:AG94" si="82">IFERROR(IF(AK88&lt;=AE88,"CUMPLIÓ","NO CUMPLIÓ")," ")</f>
        <v>CUMPLIÓ</v>
      </c>
      <c r="AH88" s="68">
        <f t="shared" ref="AH88:AH94" si="83">+X88-AS88</f>
        <v>-176139608</v>
      </c>
      <c r="AI88" s="15" t="s">
        <v>968</v>
      </c>
      <c r="AJ88" s="15">
        <v>56456</v>
      </c>
      <c r="AK88" s="78">
        <v>43404</v>
      </c>
      <c r="AL88" s="70" t="s">
        <v>951</v>
      </c>
      <c r="AM88" s="15" t="s">
        <v>975</v>
      </c>
      <c r="AN88" s="74" t="s">
        <v>981</v>
      </c>
      <c r="AO88" s="15" t="s">
        <v>380</v>
      </c>
      <c r="AP88" s="70" t="s">
        <v>980</v>
      </c>
      <c r="AQ88" s="80">
        <v>226140408</v>
      </c>
      <c r="AR88" s="80"/>
      <c r="AS88" s="66">
        <f>+AQ88+AR88</f>
        <v>226140408</v>
      </c>
      <c r="AT88" s="71">
        <v>226140408</v>
      </c>
      <c r="AU88" s="71"/>
      <c r="AV88" s="77">
        <v>43406</v>
      </c>
      <c r="AW88" s="77">
        <v>43677</v>
      </c>
      <c r="AX88" s="60" t="s">
        <v>249</v>
      </c>
      <c r="AY88" s="82">
        <v>226140408</v>
      </c>
      <c r="AZ88" s="69">
        <f t="shared" ref="AZ88:AZ94" si="84">+AS88-AY88</f>
        <v>0</v>
      </c>
      <c r="BA88" s="60" t="s">
        <v>174</v>
      </c>
      <c r="BB88" s="55" t="str">
        <f>IFERROR(VLOOKUP(BA88,CONVENCIONES!$A$67:$B$70,2,FALSE)," ")</f>
        <v xml:space="preserve"> </v>
      </c>
    </row>
    <row r="89" spans="1:54" s="58" customFormat="1" x14ac:dyDescent="0.25">
      <c r="A89" s="57">
        <f t="shared" si="70"/>
        <v>88</v>
      </c>
      <c r="B89" s="60" t="s">
        <v>24</v>
      </c>
      <c r="C89" s="61">
        <f>IFERROR(VLOOKUP(B89,[1]UNIDADES!$A:$F,2,FALSE)," ")</f>
        <v>4</v>
      </c>
      <c r="D89" s="61" t="str">
        <f>IFERROR(VLOOKUP(B89,[1]UNIDADES!$A:$F,4,FALSE)," ")</f>
        <v>REGIÓN 9</v>
      </c>
      <c r="E89" s="61" t="str">
        <f>IFERROR(VLOOKUP(B89,[1]UNIDADES!$A:$F,5,FALSE)," ")</f>
        <v>DIRECCIÓN INTELIGENCIA POLICIAL</v>
      </c>
      <c r="F89" s="61" t="str">
        <f>IFERROR(VLOOKUP(B89,[1]UNIDADES!$A:$F,6,FALSE)," ")</f>
        <v>830000097-5</v>
      </c>
      <c r="G89" s="62" t="s">
        <v>892</v>
      </c>
      <c r="H89" s="62">
        <v>3203051699</v>
      </c>
      <c r="I89" s="63" t="s">
        <v>893</v>
      </c>
      <c r="J89" s="63" t="s">
        <v>411</v>
      </c>
      <c r="K89" s="15" t="s">
        <v>405</v>
      </c>
      <c r="L89" s="15" t="s">
        <v>405</v>
      </c>
      <c r="M89" s="70" t="s">
        <v>953</v>
      </c>
      <c r="N89" s="71">
        <v>0</v>
      </c>
      <c r="O89" s="71">
        <v>69782000</v>
      </c>
      <c r="P89" s="71">
        <v>0</v>
      </c>
      <c r="Q89" s="66">
        <f t="shared" si="79"/>
        <v>69782000</v>
      </c>
      <c r="R89" s="66">
        <f>+Q89+N89</f>
        <v>69782000</v>
      </c>
      <c r="S89" s="65">
        <v>0</v>
      </c>
      <c r="T89" s="66">
        <f t="shared" si="81"/>
        <v>69782000</v>
      </c>
      <c r="U89" s="64"/>
      <c r="V89" s="72">
        <v>43371</v>
      </c>
      <c r="W89" s="72">
        <v>43381</v>
      </c>
      <c r="X89" s="71">
        <v>59400000</v>
      </c>
      <c r="Y89" s="15" t="s">
        <v>469</v>
      </c>
      <c r="Z89" s="60" t="s">
        <v>159</v>
      </c>
      <c r="AA89" s="73" t="s">
        <v>962</v>
      </c>
      <c r="AB89" s="60" t="s">
        <v>390</v>
      </c>
      <c r="AC89" s="72">
        <v>43371</v>
      </c>
      <c r="AD89" s="77">
        <v>43381</v>
      </c>
      <c r="AE89" s="77">
        <v>43418</v>
      </c>
      <c r="AF89" s="15" t="s">
        <v>392</v>
      </c>
      <c r="AG89" s="67" t="str">
        <f t="shared" si="82"/>
        <v>NO CUMPLIÓ</v>
      </c>
      <c r="AH89" s="68">
        <f t="shared" si="83"/>
        <v>12743184</v>
      </c>
      <c r="AI89" s="15" t="s">
        <v>991</v>
      </c>
      <c r="AJ89" s="15" t="s">
        <v>987</v>
      </c>
      <c r="AK89" s="78">
        <v>43424</v>
      </c>
      <c r="AL89" s="70" t="s">
        <v>953</v>
      </c>
      <c r="AM89" s="15" t="s">
        <v>641</v>
      </c>
      <c r="AN89" s="74" t="s">
        <v>642</v>
      </c>
      <c r="AO89" s="15" t="s">
        <v>380</v>
      </c>
      <c r="AP89" s="70" t="s">
        <v>903</v>
      </c>
      <c r="AQ89" s="80">
        <v>46656816</v>
      </c>
      <c r="AR89" s="95"/>
      <c r="AS89" s="66">
        <f t="shared" ref="AS89:AS94" si="85">+AQ89+AR89</f>
        <v>46656816</v>
      </c>
      <c r="AT89" s="71">
        <v>46656816</v>
      </c>
      <c r="AU89" s="71"/>
      <c r="AV89" s="77">
        <v>43438</v>
      </c>
      <c r="AW89" s="77">
        <v>43444</v>
      </c>
      <c r="AX89" s="60" t="s">
        <v>260</v>
      </c>
      <c r="AY89" s="80">
        <v>46656816</v>
      </c>
      <c r="AZ89" s="69">
        <f t="shared" si="84"/>
        <v>0</v>
      </c>
      <c r="BA89" s="60" t="s">
        <v>174</v>
      </c>
      <c r="BB89" s="55" t="str">
        <f>IFERROR(VLOOKUP(BA89,CONVENCIONES!$A$67:$B$70,2,FALSE)," ")</f>
        <v xml:space="preserve"> </v>
      </c>
    </row>
    <row r="90" spans="1:54" s="58" customFormat="1" x14ac:dyDescent="0.25">
      <c r="A90" s="57">
        <f t="shared" si="70"/>
        <v>89</v>
      </c>
      <c r="B90" s="60" t="s">
        <v>24</v>
      </c>
      <c r="C90" s="61">
        <v>4</v>
      </c>
      <c r="D90" s="61" t="str">
        <f>IFERROR(VLOOKUP(B90,[1]UNIDADES!$A:$F,4,FALSE)," ")</f>
        <v>REGIÓN 9</v>
      </c>
      <c r="E90" s="61" t="str">
        <f>IFERROR(VLOOKUP(B90,[1]UNIDADES!$A:$F,5,FALSE)," ")</f>
        <v>DIRECCIÓN INTELIGENCIA POLICIAL</v>
      </c>
      <c r="F90" s="61" t="str">
        <f>IFERROR(VLOOKUP(B90,[1]UNIDADES!$A:$F,6,FALSE)," ")</f>
        <v>830000097-5</v>
      </c>
      <c r="G90" s="62" t="s">
        <v>892</v>
      </c>
      <c r="H90" s="62">
        <v>3203051699</v>
      </c>
      <c r="I90" s="63" t="s">
        <v>893</v>
      </c>
      <c r="J90" s="63" t="s">
        <v>411</v>
      </c>
      <c r="K90" s="15" t="s">
        <v>405</v>
      </c>
      <c r="L90" s="15" t="s">
        <v>405</v>
      </c>
      <c r="M90" s="86" t="s">
        <v>934</v>
      </c>
      <c r="N90" s="71">
        <v>0</v>
      </c>
      <c r="O90" s="71">
        <v>23000210</v>
      </c>
      <c r="P90" s="71">
        <v>0</v>
      </c>
      <c r="Q90" s="66">
        <f t="shared" si="79"/>
        <v>23000210</v>
      </c>
      <c r="R90" s="66">
        <f t="shared" ref="R90" si="86">+Q90+N90</f>
        <v>23000210</v>
      </c>
      <c r="S90" s="65">
        <v>0</v>
      </c>
      <c r="T90" s="66">
        <f t="shared" si="81"/>
        <v>23000210</v>
      </c>
      <c r="U90" s="82">
        <v>116221665</v>
      </c>
      <c r="V90" s="72">
        <v>43363</v>
      </c>
      <c r="W90" s="72">
        <v>43377</v>
      </c>
      <c r="X90" s="71">
        <v>23210000</v>
      </c>
      <c r="Y90" s="15" t="s">
        <v>469</v>
      </c>
      <c r="Z90" s="60" t="s">
        <v>124</v>
      </c>
      <c r="AA90" s="73" t="s">
        <v>960</v>
      </c>
      <c r="AB90" s="60" t="s">
        <v>390</v>
      </c>
      <c r="AC90" s="72">
        <v>43363</v>
      </c>
      <c r="AD90" s="77">
        <v>43377</v>
      </c>
      <c r="AE90" s="77">
        <v>43430</v>
      </c>
      <c r="AF90" s="15" t="s">
        <v>392</v>
      </c>
      <c r="AG90" s="67" t="str">
        <f t="shared" si="82"/>
        <v>CUMPLIÓ</v>
      </c>
      <c r="AH90" s="68">
        <f t="shared" si="83"/>
        <v>-84565920</v>
      </c>
      <c r="AI90" s="15" t="s">
        <v>992</v>
      </c>
      <c r="AJ90" s="15" t="s">
        <v>985</v>
      </c>
      <c r="AK90" s="78">
        <v>43430</v>
      </c>
      <c r="AL90" s="70" t="s">
        <v>934</v>
      </c>
      <c r="AM90" s="15" t="s">
        <v>473</v>
      </c>
      <c r="AN90" s="70" t="s">
        <v>474</v>
      </c>
      <c r="AO90" s="88" t="s">
        <v>380</v>
      </c>
      <c r="AP90" s="70" t="s">
        <v>1001</v>
      </c>
      <c r="AQ90" s="80">
        <v>107775920</v>
      </c>
      <c r="AR90" s="80"/>
      <c r="AS90" s="66">
        <f t="shared" si="85"/>
        <v>107775920</v>
      </c>
      <c r="AT90" s="71">
        <v>107775920</v>
      </c>
      <c r="AU90" s="71"/>
      <c r="AV90" s="77">
        <v>43437</v>
      </c>
      <c r="AW90" s="77">
        <v>43677</v>
      </c>
      <c r="AX90" s="60" t="s">
        <v>249</v>
      </c>
      <c r="AY90" s="82">
        <v>107775920</v>
      </c>
      <c r="AZ90" s="69">
        <f t="shared" si="84"/>
        <v>0</v>
      </c>
      <c r="BA90" s="60" t="s">
        <v>173</v>
      </c>
      <c r="BB90" s="55" t="str">
        <f>IFERROR(VLOOKUP(BA90,CONVENCIONES!$A$67:$B$70,2,FALSE)," ")</f>
        <v xml:space="preserve"> </v>
      </c>
    </row>
    <row r="91" spans="1:54" s="58" customFormat="1" x14ac:dyDescent="0.25">
      <c r="A91" s="57">
        <f t="shared" si="70"/>
        <v>90</v>
      </c>
      <c r="B91" s="60" t="s">
        <v>24</v>
      </c>
      <c r="C91" s="61">
        <f>IFERROR(VLOOKUP(B91,[1]UNIDADES!$A:$F,2,FALSE)," ")</f>
        <v>4</v>
      </c>
      <c r="D91" s="61" t="str">
        <f>IFERROR(VLOOKUP(B91,[1]UNIDADES!$A:$F,4,FALSE)," ")</f>
        <v>REGIÓN 9</v>
      </c>
      <c r="E91" s="61" t="str">
        <f>IFERROR(VLOOKUP(B91,[1]UNIDADES!$A:$F,5,FALSE)," ")</f>
        <v>DIRECCIÓN INTELIGENCIA POLICIAL</v>
      </c>
      <c r="F91" s="61" t="str">
        <f>IFERROR(VLOOKUP(B91,[1]UNIDADES!$A:$F,6,FALSE)," ")</f>
        <v>830000097-5</v>
      </c>
      <c r="G91" s="62" t="s">
        <v>892</v>
      </c>
      <c r="H91" s="62">
        <v>3203051699</v>
      </c>
      <c r="I91" s="63" t="s">
        <v>893</v>
      </c>
      <c r="J91" s="63" t="s">
        <v>411</v>
      </c>
      <c r="K91" s="15" t="s">
        <v>911</v>
      </c>
      <c r="L91" s="15" t="s">
        <v>911</v>
      </c>
      <c r="M91" s="70" t="s">
        <v>990</v>
      </c>
      <c r="N91" s="71">
        <v>0</v>
      </c>
      <c r="O91" s="71">
        <v>40000000</v>
      </c>
      <c r="P91" s="71">
        <v>0</v>
      </c>
      <c r="Q91" s="66">
        <f t="shared" si="79"/>
        <v>40000000</v>
      </c>
      <c r="R91" s="66">
        <f>+Q91+N91</f>
        <v>40000000</v>
      </c>
      <c r="S91" s="65">
        <v>0</v>
      </c>
      <c r="T91" s="66">
        <f t="shared" si="81"/>
        <v>40000000</v>
      </c>
      <c r="U91" s="64"/>
      <c r="V91" s="72">
        <v>43381</v>
      </c>
      <c r="W91" s="72">
        <v>43411</v>
      </c>
      <c r="X91" s="71">
        <v>35000000</v>
      </c>
      <c r="Y91" s="15" t="s">
        <v>794</v>
      </c>
      <c r="Z91" s="60" t="s">
        <v>269</v>
      </c>
      <c r="AA91" s="73" t="s">
        <v>983</v>
      </c>
      <c r="AB91" s="60" t="s">
        <v>392</v>
      </c>
      <c r="AC91" s="72">
        <v>43381</v>
      </c>
      <c r="AD91" s="72">
        <v>43411</v>
      </c>
      <c r="AE91" s="77">
        <v>43427</v>
      </c>
      <c r="AF91" s="15" t="s">
        <v>392</v>
      </c>
      <c r="AG91" s="67" t="str">
        <f t="shared" si="82"/>
        <v>NO CUMPLIÓ</v>
      </c>
      <c r="AH91" s="68">
        <f t="shared" si="83"/>
        <v>0</v>
      </c>
      <c r="AI91" s="15" t="s">
        <v>993</v>
      </c>
      <c r="AJ91" s="15" t="s">
        <v>989</v>
      </c>
      <c r="AK91" s="78">
        <v>43430</v>
      </c>
      <c r="AL91" s="70" t="s">
        <v>990</v>
      </c>
      <c r="AM91" s="15" t="s">
        <v>1002</v>
      </c>
      <c r="AN91" s="70" t="s">
        <v>997</v>
      </c>
      <c r="AO91" s="15" t="s">
        <v>380</v>
      </c>
      <c r="AP91" s="70" t="s">
        <v>1003</v>
      </c>
      <c r="AQ91" s="80">
        <v>35000000</v>
      </c>
      <c r="AR91" s="70"/>
      <c r="AS91" s="66">
        <f t="shared" si="85"/>
        <v>35000000</v>
      </c>
      <c r="AT91" s="71">
        <v>35000000</v>
      </c>
      <c r="AU91" s="71"/>
      <c r="AV91" s="77">
        <v>43433</v>
      </c>
      <c r="AW91" s="77">
        <v>43449</v>
      </c>
      <c r="AX91" s="60" t="s">
        <v>260</v>
      </c>
      <c r="AY91" s="82">
        <v>35000000</v>
      </c>
      <c r="AZ91" s="69">
        <f t="shared" si="84"/>
        <v>0</v>
      </c>
      <c r="BA91" s="60" t="s">
        <v>173</v>
      </c>
      <c r="BB91" s="55" t="str">
        <f>IFERROR(VLOOKUP(BA91,CONVENCIONES!$A$67:$B$70,2,FALSE)," ")</f>
        <v xml:space="preserve"> </v>
      </c>
    </row>
    <row r="92" spans="1:54" s="58" customFormat="1" x14ac:dyDescent="0.25">
      <c r="A92" s="57">
        <f t="shared" si="70"/>
        <v>91</v>
      </c>
      <c r="B92" s="60" t="s">
        <v>24</v>
      </c>
      <c r="C92" s="61">
        <f>IFERROR(VLOOKUP(B92,[1]UNIDADES!$A:$F,2,FALSE)," ")</f>
        <v>4</v>
      </c>
      <c r="D92" s="61" t="str">
        <f>IFERROR(VLOOKUP(B92,[1]UNIDADES!$A:$F,4,FALSE)," ")</f>
        <v>REGIÓN 9</v>
      </c>
      <c r="E92" s="61" t="str">
        <f>IFERROR(VLOOKUP(B92,[1]UNIDADES!$A:$F,5,FALSE)," ")</f>
        <v>DIRECCIÓN INTELIGENCIA POLICIAL</v>
      </c>
      <c r="F92" s="61" t="str">
        <f>IFERROR(VLOOKUP(B92,[1]UNIDADES!$A:$F,6,FALSE)," ")</f>
        <v>830000097-5</v>
      </c>
      <c r="G92" s="62" t="s">
        <v>892</v>
      </c>
      <c r="H92" s="62">
        <v>3203051699</v>
      </c>
      <c r="I92" s="63" t="s">
        <v>893</v>
      </c>
      <c r="J92" s="63" t="s">
        <v>411</v>
      </c>
      <c r="K92" s="15" t="s">
        <v>403</v>
      </c>
      <c r="L92" s="15" t="s">
        <v>403</v>
      </c>
      <c r="M92" s="86" t="s">
        <v>952</v>
      </c>
      <c r="N92" s="71">
        <v>0</v>
      </c>
      <c r="O92" s="71">
        <v>0</v>
      </c>
      <c r="P92" s="71">
        <v>22000000</v>
      </c>
      <c r="Q92" s="66">
        <f t="shared" si="79"/>
        <v>22000000</v>
      </c>
      <c r="R92" s="66">
        <f t="shared" ref="R92:R94" si="87">+Q92+N92</f>
        <v>22000000</v>
      </c>
      <c r="S92" s="65">
        <v>0</v>
      </c>
      <c r="T92" s="66">
        <f t="shared" si="81"/>
        <v>22000000</v>
      </c>
      <c r="U92" s="64"/>
      <c r="V92" s="72">
        <v>43367</v>
      </c>
      <c r="W92" s="72">
        <v>43384</v>
      </c>
      <c r="X92" s="71">
        <v>22000000</v>
      </c>
      <c r="Y92" s="15" t="s">
        <v>794</v>
      </c>
      <c r="Z92" s="60" t="s">
        <v>159</v>
      </c>
      <c r="AA92" s="73" t="s">
        <v>961</v>
      </c>
      <c r="AB92" s="60" t="s">
        <v>390</v>
      </c>
      <c r="AC92" s="72">
        <v>43367</v>
      </c>
      <c r="AD92" s="77">
        <v>43384</v>
      </c>
      <c r="AE92" s="77">
        <v>43410</v>
      </c>
      <c r="AF92" s="15" t="s">
        <v>392</v>
      </c>
      <c r="AG92" s="67" t="str">
        <f t="shared" si="82"/>
        <v>NO CUMPLIÓ</v>
      </c>
      <c r="AH92" s="68">
        <f t="shared" si="83"/>
        <v>1000000</v>
      </c>
      <c r="AI92" s="15" t="s">
        <v>994</v>
      </c>
      <c r="AJ92" s="15" t="s">
        <v>986</v>
      </c>
      <c r="AK92" s="78">
        <v>43427</v>
      </c>
      <c r="AL92" s="70" t="s">
        <v>952</v>
      </c>
      <c r="AM92" s="15">
        <v>52144547</v>
      </c>
      <c r="AN92" s="70" t="s">
        <v>998</v>
      </c>
      <c r="AO92" s="15" t="s">
        <v>380</v>
      </c>
      <c r="AP92" s="70" t="s">
        <v>998</v>
      </c>
      <c r="AQ92" s="80">
        <v>21000000</v>
      </c>
      <c r="AR92" s="70"/>
      <c r="AS92" s="66">
        <f t="shared" si="85"/>
        <v>21000000</v>
      </c>
      <c r="AT92" s="71">
        <v>21000000</v>
      </c>
      <c r="AU92" s="71"/>
      <c r="AV92" s="77">
        <v>43434</v>
      </c>
      <c r="AW92" s="77">
        <v>43457</v>
      </c>
      <c r="AX92" s="60" t="s">
        <v>260</v>
      </c>
      <c r="AY92" s="82">
        <v>21000000</v>
      </c>
      <c r="AZ92" s="69">
        <f t="shared" si="84"/>
        <v>0</v>
      </c>
      <c r="BA92" s="60" t="s">
        <v>174</v>
      </c>
      <c r="BB92" s="55" t="str">
        <f>IFERROR(VLOOKUP(BA92,CONVENCIONES!$A$67:$B$70,2,FALSE)," ")</f>
        <v xml:space="preserve"> </v>
      </c>
    </row>
    <row r="93" spans="1:54" s="58" customFormat="1" x14ac:dyDescent="0.25">
      <c r="A93" s="57">
        <f t="shared" si="70"/>
        <v>92</v>
      </c>
      <c r="B93" s="60" t="s">
        <v>24</v>
      </c>
      <c r="C93" s="61">
        <v>4</v>
      </c>
      <c r="D93" s="61" t="s">
        <v>183</v>
      </c>
      <c r="E93" s="61" t="s">
        <v>76</v>
      </c>
      <c r="F93" s="61" t="str">
        <f>IFERROR(VLOOKUP(B93,[1]UNIDADES!$A:$F,6,FALSE)," ")</f>
        <v>830000097-5</v>
      </c>
      <c r="G93" s="62" t="s">
        <v>892</v>
      </c>
      <c r="H93" s="62">
        <v>3203051699</v>
      </c>
      <c r="I93" s="63" t="s">
        <v>893</v>
      </c>
      <c r="J93" s="63" t="s">
        <v>411</v>
      </c>
      <c r="K93" s="15" t="s">
        <v>425</v>
      </c>
      <c r="L93" s="15" t="s">
        <v>425</v>
      </c>
      <c r="M93" s="86" t="s">
        <v>955</v>
      </c>
      <c r="N93" s="71">
        <v>0</v>
      </c>
      <c r="O93" s="71">
        <v>6000000</v>
      </c>
      <c r="P93" s="71">
        <v>0</v>
      </c>
      <c r="Q93" s="66">
        <f t="shared" si="79"/>
        <v>6000000</v>
      </c>
      <c r="R93" s="66">
        <f t="shared" si="87"/>
        <v>6000000</v>
      </c>
      <c r="S93" s="65">
        <v>0</v>
      </c>
      <c r="T93" s="66">
        <f>+R93+S93</f>
        <v>6000000</v>
      </c>
      <c r="U93" s="64"/>
      <c r="V93" s="72">
        <v>43381</v>
      </c>
      <c r="W93" s="72">
        <v>43402</v>
      </c>
      <c r="X93" s="71">
        <v>3676326.5</v>
      </c>
      <c r="Y93" s="15" t="s">
        <v>794</v>
      </c>
      <c r="Z93" s="60" t="s">
        <v>159</v>
      </c>
      <c r="AA93" s="73" t="s">
        <v>982</v>
      </c>
      <c r="AB93" s="60" t="s">
        <v>392</v>
      </c>
      <c r="AC93" s="72">
        <v>43381</v>
      </c>
      <c r="AD93" s="72">
        <v>43402</v>
      </c>
      <c r="AE93" s="77">
        <v>43427</v>
      </c>
      <c r="AF93" s="15" t="s">
        <v>392</v>
      </c>
      <c r="AG93" s="67" t="str">
        <f t="shared" si="82"/>
        <v>NO CUMPLIÓ</v>
      </c>
      <c r="AH93" s="68">
        <f>+X93-AS93</f>
        <v>68326.5</v>
      </c>
      <c r="AI93" s="15" t="s">
        <v>995</v>
      </c>
      <c r="AJ93" s="15" t="s">
        <v>988</v>
      </c>
      <c r="AK93" s="78">
        <v>43433</v>
      </c>
      <c r="AL93" s="70" t="s">
        <v>955</v>
      </c>
      <c r="AM93" s="15" t="s">
        <v>1004</v>
      </c>
      <c r="AN93" s="70" t="s">
        <v>999</v>
      </c>
      <c r="AO93" s="15" t="s">
        <v>380</v>
      </c>
      <c r="AP93" s="70" t="s">
        <v>1005</v>
      </c>
      <c r="AQ93" s="80">
        <v>3608000</v>
      </c>
      <c r="AR93" s="70"/>
      <c r="AS93" s="66">
        <f t="shared" si="85"/>
        <v>3608000</v>
      </c>
      <c r="AT93" s="71">
        <v>3608000</v>
      </c>
      <c r="AU93" s="71"/>
      <c r="AV93" s="77">
        <v>43434</v>
      </c>
      <c r="AW93" s="77">
        <v>43449</v>
      </c>
      <c r="AX93" s="60" t="s">
        <v>260</v>
      </c>
      <c r="AY93" s="82">
        <v>3608000</v>
      </c>
      <c r="AZ93" s="69">
        <f t="shared" si="84"/>
        <v>0</v>
      </c>
      <c r="BA93" s="60" t="s">
        <v>174</v>
      </c>
      <c r="BB93" s="55" t="str">
        <f>IFERROR(VLOOKUP(BA93,CONVENCIONES!$A$67:$B$70,2,FALSE)," ")</f>
        <v xml:space="preserve"> </v>
      </c>
    </row>
    <row r="94" spans="1:54" s="58" customFormat="1" x14ac:dyDescent="0.25">
      <c r="A94" s="57">
        <f t="shared" si="70"/>
        <v>93</v>
      </c>
      <c r="B94" s="60" t="s">
        <v>24</v>
      </c>
      <c r="C94" s="61">
        <f>IFERROR(VLOOKUP(B94,[1]UNIDADES!$A:$F,2,FALSE)," ")</f>
        <v>4</v>
      </c>
      <c r="D94" s="61" t="str">
        <f>IFERROR(VLOOKUP(B94,[1]UNIDADES!$A:$F,4,FALSE)," ")</f>
        <v>REGIÓN 9</v>
      </c>
      <c r="E94" s="61" t="str">
        <f>IFERROR(VLOOKUP(B94,[1]UNIDADES!$A:$F,5,FALSE)," ")</f>
        <v>DIRECCIÓN INTELIGENCIA POLICIAL</v>
      </c>
      <c r="F94" s="61" t="str">
        <f>IFERROR(VLOOKUP(B94,[1]UNIDADES!$A:$F,6,FALSE)," ")</f>
        <v>830000097-5</v>
      </c>
      <c r="G94" s="62" t="s">
        <v>892</v>
      </c>
      <c r="H94" s="62">
        <v>3203051699</v>
      </c>
      <c r="I94" s="63" t="s">
        <v>893</v>
      </c>
      <c r="J94" s="63" t="s">
        <v>411</v>
      </c>
      <c r="K94" s="15" t="s">
        <v>403</v>
      </c>
      <c r="L94" s="15" t="s">
        <v>403</v>
      </c>
      <c r="M94" s="86" t="s">
        <v>910</v>
      </c>
      <c r="N94" s="71">
        <v>0</v>
      </c>
      <c r="O94" s="71">
        <v>0</v>
      </c>
      <c r="P94" s="71">
        <v>26832498</v>
      </c>
      <c r="Q94" s="66">
        <f t="shared" si="79"/>
        <v>26832498</v>
      </c>
      <c r="R94" s="66">
        <f t="shared" si="87"/>
        <v>26832498</v>
      </c>
      <c r="S94" s="65">
        <v>0</v>
      </c>
      <c r="T94" s="66">
        <f t="shared" ref="T94" si="88">+R94+S94</f>
        <v>26832498</v>
      </c>
      <c r="U94" s="64"/>
      <c r="V94" s="72">
        <v>43424</v>
      </c>
      <c r="W94" s="72">
        <v>43424</v>
      </c>
      <c r="X94" s="71">
        <v>26821200</v>
      </c>
      <c r="Y94" s="15" t="s">
        <v>794</v>
      </c>
      <c r="Z94" s="60" t="s">
        <v>125</v>
      </c>
      <c r="AA94" s="73" t="s">
        <v>1008</v>
      </c>
      <c r="AB94" s="60" t="s">
        <v>392</v>
      </c>
      <c r="AC94" s="77">
        <v>43424</v>
      </c>
      <c r="AD94" s="77">
        <v>43424</v>
      </c>
      <c r="AE94" s="77">
        <v>43431</v>
      </c>
      <c r="AF94" s="15" t="s">
        <v>392</v>
      </c>
      <c r="AG94" s="67" t="str">
        <f t="shared" si="82"/>
        <v>CUMPLIÓ</v>
      </c>
      <c r="AH94" s="68">
        <f t="shared" si="83"/>
        <v>0</v>
      </c>
      <c r="AI94" s="15" t="s">
        <v>996</v>
      </c>
      <c r="AJ94" s="15"/>
      <c r="AK94" s="78">
        <v>43431</v>
      </c>
      <c r="AL94" s="70" t="s">
        <v>910</v>
      </c>
      <c r="AM94" s="15">
        <v>890900943</v>
      </c>
      <c r="AN94" s="70" t="s">
        <v>1000</v>
      </c>
      <c r="AO94" s="15" t="s">
        <v>380</v>
      </c>
      <c r="AP94" s="74" t="s">
        <v>1006</v>
      </c>
      <c r="AQ94" s="80">
        <v>26821200</v>
      </c>
      <c r="AR94" s="95"/>
      <c r="AS94" s="66">
        <f t="shared" si="85"/>
        <v>26821200</v>
      </c>
      <c r="AT94" s="71">
        <v>26821200</v>
      </c>
      <c r="AU94" s="71"/>
      <c r="AV94" s="77">
        <v>43433</v>
      </c>
      <c r="AW94" s="77">
        <v>43458</v>
      </c>
      <c r="AX94" s="60" t="s">
        <v>260</v>
      </c>
      <c r="AY94" s="82">
        <v>26821200</v>
      </c>
      <c r="AZ94" s="69">
        <f t="shared" si="84"/>
        <v>0</v>
      </c>
      <c r="BA94" s="60" t="s">
        <v>174</v>
      </c>
      <c r="BB94" s="55" t="str">
        <f>IFERROR(VLOOKUP(BA94,CONVENCIONES!$A$67:$B$70,2,FALSE)," ")</f>
        <v xml:space="preserve"> </v>
      </c>
    </row>
    <row r="95" spans="1:54" s="58" customFormat="1" ht="14.25" customHeight="1" x14ac:dyDescent="0.25">
      <c r="A95" s="57">
        <f t="shared" si="70"/>
        <v>94</v>
      </c>
      <c r="B95" s="60" t="s">
        <v>24</v>
      </c>
      <c r="C95" s="61">
        <f>IFERROR(VLOOKUP(B95,[1]UNIDADES!$A:$F,2,FALSE)," ")</f>
        <v>4</v>
      </c>
      <c r="D95" s="61" t="str">
        <f>IFERROR(VLOOKUP(B95,[1]UNIDADES!$A:$F,4,FALSE)," ")</f>
        <v>REGIÓN 9</v>
      </c>
      <c r="E95" s="61" t="str">
        <f>IFERROR(VLOOKUP(B95,[1]UNIDADES!$A:$F,5,FALSE)," ")</f>
        <v>DIRECCIÓN INTELIGENCIA POLICIAL</v>
      </c>
      <c r="F95" s="61" t="str">
        <f>IFERROR(VLOOKUP(B95,[1]UNIDADES!$A:$F,6,FALSE)," ")</f>
        <v>830000097-5</v>
      </c>
      <c r="G95" s="62" t="s">
        <v>892</v>
      </c>
      <c r="H95" s="62">
        <v>3203051699</v>
      </c>
      <c r="I95" s="63" t="s">
        <v>893</v>
      </c>
      <c r="J95" s="63" t="s">
        <v>411</v>
      </c>
      <c r="K95" s="15" t="s">
        <v>412</v>
      </c>
      <c r="L95" s="15" t="s">
        <v>412</v>
      </c>
      <c r="M95" s="86" t="s">
        <v>950</v>
      </c>
      <c r="N95" s="71">
        <v>0</v>
      </c>
      <c r="O95" s="71">
        <v>150262350</v>
      </c>
      <c r="P95" s="71">
        <v>0</v>
      </c>
      <c r="Q95" s="66">
        <f t="shared" ref="Q95:Q96" si="89">+O95+P95</f>
        <v>150262350</v>
      </c>
      <c r="R95" s="66">
        <f t="shared" ref="R95" si="90">+Q95+N95</f>
        <v>150262350</v>
      </c>
      <c r="S95" s="65">
        <v>0</v>
      </c>
      <c r="T95" s="66">
        <f>+R95+S95</f>
        <v>150262350</v>
      </c>
      <c r="U95" s="82">
        <v>429000000</v>
      </c>
      <c r="V95" s="72">
        <v>43358</v>
      </c>
      <c r="W95" s="72">
        <v>43376</v>
      </c>
      <c r="X95" s="71">
        <v>150262350</v>
      </c>
      <c r="Y95" s="15" t="s">
        <v>123</v>
      </c>
      <c r="Z95" s="60" t="s">
        <v>158</v>
      </c>
      <c r="AA95" s="73" t="s">
        <v>959</v>
      </c>
      <c r="AB95" s="60" t="s">
        <v>390</v>
      </c>
      <c r="AC95" s="72">
        <v>43358</v>
      </c>
      <c r="AD95" s="77">
        <v>43376</v>
      </c>
      <c r="AE95" s="77">
        <v>43441</v>
      </c>
      <c r="AF95" s="15" t="s">
        <v>392</v>
      </c>
      <c r="AG95" s="67" t="str">
        <f t="shared" ref="AG95:AG96" si="91">IFERROR(IF(AK95&lt;=AE95,"CUMPLIÓ","NO CUMPLIÓ")," ")</f>
        <v>CUMPLIÓ</v>
      </c>
      <c r="AH95" s="68">
        <f>+X95-AS95</f>
        <v>-429000000</v>
      </c>
      <c r="AI95" s="15" t="s">
        <v>1009</v>
      </c>
      <c r="AJ95" s="15" t="s">
        <v>984</v>
      </c>
      <c r="AK95" s="78">
        <v>43441</v>
      </c>
      <c r="AL95" s="70" t="s">
        <v>950</v>
      </c>
      <c r="AM95" s="15" t="s">
        <v>1011</v>
      </c>
      <c r="AN95" s="70" t="s">
        <v>1010</v>
      </c>
      <c r="AO95" s="15" t="s">
        <v>380</v>
      </c>
      <c r="AP95" s="70" t="s">
        <v>1010</v>
      </c>
      <c r="AQ95" s="80">
        <v>579262350</v>
      </c>
      <c r="AR95" s="80"/>
      <c r="AS95" s="66">
        <f t="shared" ref="AS95:AS96" si="92">+AQ95+AR95</f>
        <v>579262350</v>
      </c>
      <c r="AT95" s="71">
        <v>579262350</v>
      </c>
      <c r="AU95" s="71"/>
      <c r="AV95" s="77">
        <v>43446</v>
      </c>
      <c r="AW95" s="77">
        <v>43677</v>
      </c>
      <c r="AX95" s="60" t="s">
        <v>250</v>
      </c>
      <c r="AY95" s="80">
        <v>579262350</v>
      </c>
      <c r="AZ95" s="69">
        <f t="shared" ref="AZ95:AZ96" si="93">+AS95-AY95</f>
        <v>0</v>
      </c>
      <c r="BA95" s="60" t="s">
        <v>173</v>
      </c>
      <c r="BB95" s="55" t="str">
        <f>IFERROR(VLOOKUP(BA95,CONVENCIONES!$A$67:$B$70,2,FALSE)," ")</f>
        <v xml:space="preserve"> </v>
      </c>
    </row>
    <row r="96" spans="1:54" s="58" customFormat="1" x14ac:dyDescent="0.25">
      <c r="A96" s="57">
        <f t="shared" si="70"/>
        <v>95</v>
      </c>
      <c r="B96" s="60" t="s">
        <v>24</v>
      </c>
      <c r="C96" s="61">
        <v>4</v>
      </c>
      <c r="D96" s="61" t="s">
        <v>183</v>
      </c>
      <c r="E96" s="61" t="s">
        <v>76</v>
      </c>
      <c r="F96" s="61" t="str">
        <f>IFERROR(VLOOKUP(B96,[1]UNIDADES!$A:$F,6,FALSE)," ")</f>
        <v>830000097-5</v>
      </c>
      <c r="G96" s="62" t="s">
        <v>892</v>
      </c>
      <c r="H96" s="62">
        <v>3203051699</v>
      </c>
      <c r="I96" s="63" t="s">
        <v>893</v>
      </c>
      <c r="J96" s="63" t="s">
        <v>411</v>
      </c>
      <c r="K96" s="15" t="s">
        <v>956</v>
      </c>
      <c r="L96" s="15" t="s">
        <v>413</v>
      </c>
      <c r="M96" s="70" t="s">
        <v>954</v>
      </c>
      <c r="N96" s="71">
        <v>0</v>
      </c>
      <c r="O96" s="71">
        <v>17416115</v>
      </c>
      <c r="P96" s="71">
        <v>0</v>
      </c>
      <c r="Q96" s="66">
        <f t="shared" si="89"/>
        <v>17416115</v>
      </c>
      <c r="R96" s="66">
        <f>+Q96+N96</f>
        <v>17416115</v>
      </c>
      <c r="S96" s="65">
        <v>0</v>
      </c>
      <c r="T96" s="66">
        <f t="shared" ref="T96" si="94">+R96+S96</f>
        <v>17416115</v>
      </c>
      <c r="U96" s="64"/>
      <c r="V96" s="72">
        <v>43434</v>
      </c>
      <c r="W96" s="72">
        <v>43434</v>
      </c>
      <c r="X96" s="71">
        <v>17416115</v>
      </c>
      <c r="Y96" s="15" t="s">
        <v>399</v>
      </c>
      <c r="Z96" s="60" t="s">
        <v>268</v>
      </c>
      <c r="AA96" s="73" t="s">
        <v>710</v>
      </c>
      <c r="AB96" s="60" t="s">
        <v>392</v>
      </c>
      <c r="AC96" s="72">
        <v>43434</v>
      </c>
      <c r="AD96" s="77">
        <v>43434</v>
      </c>
      <c r="AE96" s="77">
        <v>43439</v>
      </c>
      <c r="AF96" s="15" t="s">
        <v>393</v>
      </c>
      <c r="AG96" s="67" t="str">
        <f t="shared" si="91"/>
        <v>NO CUMPLIÓ</v>
      </c>
      <c r="AH96" s="68">
        <f t="shared" ref="AH96" si="95">+X96-AS96</f>
        <v>0</v>
      </c>
      <c r="AI96" s="15" t="s">
        <v>1007</v>
      </c>
      <c r="AJ96" s="15"/>
      <c r="AK96" s="78">
        <v>43451</v>
      </c>
      <c r="AL96" s="70" t="s">
        <v>954</v>
      </c>
      <c r="AM96" s="15" t="s">
        <v>758</v>
      </c>
      <c r="AN96" s="70" t="s">
        <v>752</v>
      </c>
      <c r="AO96" s="15" t="s">
        <v>380</v>
      </c>
      <c r="AP96" s="70" t="s">
        <v>753</v>
      </c>
      <c r="AQ96" s="80">
        <v>17416115</v>
      </c>
      <c r="AR96" s="70"/>
      <c r="AS96" s="66">
        <f t="shared" si="92"/>
        <v>17416115</v>
      </c>
      <c r="AT96" s="71">
        <v>17416115</v>
      </c>
      <c r="AU96" s="71"/>
      <c r="AV96" s="77">
        <v>43451</v>
      </c>
      <c r="AW96" s="77">
        <v>43465</v>
      </c>
      <c r="AX96" s="60" t="s">
        <v>260</v>
      </c>
      <c r="AY96" s="82">
        <v>17416115</v>
      </c>
      <c r="AZ96" s="69">
        <f t="shared" si="93"/>
        <v>0</v>
      </c>
      <c r="BA96" s="60" t="s">
        <v>174</v>
      </c>
      <c r="BB96" s="55" t="str">
        <f>IFERROR(VLOOKUP(BA96,CONVENCIONES!$A$67:$B$70,2,FALSE)," ")</f>
        <v xml:space="preserve"> </v>
      </c>
    </row>
    <row r="97" spans="1:54" s="58" customFormat="1" x14ac:dyDescent="0.25">
      <c r="A97" s="57">
        <f t="shared" si="70"/>
        <v>96</v>
      </c>
      <c r="B97" s="60" t="s">
        <v>24</v>
      </c>
      <c r="C97" s="61">
        <f>IFERROR(VLOOKUP(B97,[1]UNIDADES!$A:$F,2,FALSE)," ")</f>
        <v>4</v>
      </c>
      <c r="D97" s="61" t="str">
        <f>IFERROR(VLOOKUP(B97,[1]UNIDADES!$A:$F,4,FALSE)," ")</f>
        <v>REGIÓN 9</v>
      </c>
      <c r="E97" s="61" t="str">
        <f>IFERROR(VLOOKUP(B97,[1]UNIDADES!$A:$F,5,FALSE)," ")</f>
        <v>DIRECCIÓN INTELIGENCIA POLICIAL</v>
      </c>
      <c r="F97" s="61" t="str">
        <f>IFERROR(VLOOKUP(B97,[1]UNIDADES!$A:$F,6,FALSE)," ")</f>
        <v>830000097-5</v>
      </c>
      <c r="G97" s="62" t="s">
        <v>892</v>
      </c>
      <c r="H97" s="62">
        <v>3203051699</v>
      </c>
      <c r="I97" s="63" t="s">
        <v>893</v>
      </c>
      <c r="J97" s="63" t="s">
        <v>411</v>
      </c>
      <c r="K97" s="15" t="s">
        <v>611</v>
      </c>
      <c r="L97" s="15" t="s">
        <v>582</v>
      </c>
      <c r="M97" s="70" t="s">
        <v>612</v>
      </c>
      <c r="N97" s="71">
        <v>0</v>
      </c>
      <c r="O97" s="71">
        <v>5950000</v>
      </c>
      <c r="P97" s="71">
        <v>0</v>
      </c>
      <c r="Q97" s="66">
        <f t="shared" ref="Q97:Q112" si="96">+O97+P97</f>
        <v>5950000</v>
      </c>
      <c r="R97" s="66">
        <f t="shared" ref="R97:R112" si="97">+Q97+N97</f>
        <v>5950000</v>
      </c>
      <c r="S97" s="65">
        <v>0</v>
      </c>
      <c r="T97" s="66">
        <f t="shared" ref="T97:T112" si="98">+R97+S97</f>
        <v>5950000</v>
      </c>
      <c r="U97" s="64"/>
      <c r="V97" s="72">
        <v>43133</v>
      </c>
      <c r="W97" s="72">
        <v>43136</v>
      </c>
      <c r="X97" s="71">
        <v>5950000</v>
      </c>
      <c r="Y97" s="15" t="s">
        <v>123</v>
      </c>
      <c r="Z97" s="60" t="s">
        <v>159</v>
      </c>
      <c r="AA97" s="73" t="s">
        <v>704</v>
      </c>
      <c r="AB97" s="60" t="s">
        <v>381</v>
      </c>
      <c r="AC97" s="77">
        <v>43120</v>
      </c>
      <c r="AD97" s="77">
        <v>43129</v>
      </c>
      <c r="AE97" s="77">
        <v>43150</v>
      </c>
      <c r="AF97" s="15" t="s">
        <v>384</v>
      </c>
      <c r="AG97" s="67" t="str">
        <f t="shared" ref="AG97:AG112" si="99">IFERROR(IF(AK97&lt;=AE97,"CUMPLIÓ","NO CUMPLIÓ")," ")</f>
        <v>CUMPLIÓ</v>
      </c>
      <c r="AH97" s="68">
        <f t="shared" ref="AH97:AH112" si="100">+X97-AS97</f>
        <v>5950000</v>
      </c>
      <c r="AI97" s="15"/>
      <c r="AJ97" s="15" t="s">
        <v>705</v>
      </c>
      <c r="AK97" s="78"/>
      <c r="AL97" s="70" t="s">
        <v>612</v>
      </c>
      <c r="AM97" s="15">
        <v>0</v>
      </c>
      <c r="AN97" s="70"/>
      <c r="AO97" s="15"/>
      <c r="AP97" s="70"/>
      <c r="AQ97" s="80"/>
      <c r="AR97" s="70"/>
      <c r="AS97" s="66">
        <f t="shared" ref="AS97:AS112" si="101">+AQ97+AR97</f>
        <v>0</v>
      </c>
      <c r="AT97" s="71"/>
      <c r="AU97" s="71"/>
      <c r="AV97" s="77"/>
      <c r="AW97" s="77"/>
      <c r="AX97" s="60" t="s">
        <v>249</v>
      </c>
      <c r="AY97" s="82">
        <v>0</v>
      </c>
      <c r="AZ97" s="69">
        <f t="shared" ref="AZ97:AZ112" si="102">+AS97-AY97</f>
        <v>0</v>
      </c>
      <c r="BA97" s="60" t="s">
        <v>119</v>
      </c>
      <c r="BB97" s="55" t="str">
        <f>IFERROR(VLOOKUP(BA97,CONVENCIONES!$A$67:$B$70,2,FALSE)," ")</f>
        <v xml:space="preserve"> </v>
      </c>
    </row>
    <row r="98" spans="1:54" s="58" customFormat="1" x14ac:dyDescent="0.25">
      <c r="A98" s="57">
        <f t="shared" si="70"/>
        <v>97</v>
      </c>
      <c r="B98" s="60" t="s">
        <v>24</v>
      </c>
      <c r="C98" s="61">
        <f>IFERROR(VLOOKUP(B98,[1]UNIDADES!$A:$F,2,FALSE)," ")</f>
        <v>4</v>
      </c>
      <c r="D98" s="61" t="str">
        <f>IFERROR(VLOOKUP(B98,[1]UNIDADES!$A:$F,4,FALSE)," ")</f>
        <v>REGIÓN 9</v>
      </c>
      <c r="E98" s="61" t="str">
        <f>IFERROR(VLOOKUP(B98,[1]UNIDADES!$A:$F,5,FALSE)," ")</f>
        <v>DIRECCIÓN INTELIGENCIA POLICIAL</v>
      </c>
      <c r="F98" s="61" t="str">
        <f>IFERROR(VLOOKUP(B98,[1]UNIDADES!$A:$F,6,FALSE)," ")</f>
        <v>830000097-5</v>
      </c>
      <c r="G98" s="62" t="s">
        <v>892</v>
      </c>
      <c r="H98" s="62">
        <v>3203051699</v>
      </c>
      <c r="I98" s="63" t="s">
        <v>893</v>
      </c>
      <c r="J98" s="63" t="s">
        <v>411</v>
      </c>
      <c r="K98" s="15" t="s">
        <v>405</v>
      </c>
      <c r="L98" s="15" t="s">
        <v>405</v>
      </c>
      <c r="M98" s="70" t="s">
        <v>711</v>
      </c>
      <c r="N98" s="71">
        <v>0</v>
      </c>
      <c r="O98" s="71">
        <v>124000000</v>
      </c>
      <c r="P98" s="71">
        <v>0</v>
      </c>
      <c r="Q98" s="66">
        <f t="shared" ref="Q98" si="103">+O98+P98</f>
        <v>124000000</v>
      </c>
      <c r="R98" s="66">
        <f t="shared" ref="R98" si="104">+Q98+N98</f>
        <v>124000000</v>
      </c>
      <c r="S98" s="65">
        <v>0</v>
      </c>
      <c r="T98" s="66">
        <f t="shared" ref="T98" si="105">+R98+S98</f>
        <v>124000000</v>
      </c>
      <c r="U98" s="64"/>
      <c r="V98" s="72">
        <v>43146</v>
      </c>
      <c r="W98" s="72">
        <v>43150</v>
      </c>
      <c r="X98" s="71">
        <v>116997000</v>
      </c>
      <c r="Y98" s="15" t="s">
        <v>469</v>
      </c>
      <c r="Z98" s="60" t="s">
        <v>124</v>
      </c>
      <c r="AA98" s="73" t="s">
        <v>712</v>
      </c>
      <c r="AB98" s="60" t="s">
        <v>381</v>
      </c>
      <c r="AC98" s="77">
        <v>43115</v>
      </c>
      <c r="AD98" s="77">
        <v>43131</v>
      </c>
      <c r="AE98" s="77">
        <v>43192</v>
      </c>
      <c r="AF98" s="15" t="s">
        <v>384</v>
      </c>
      <c r="AG98" s="67" t="str">
        <f t="shared" ref="AG98" si="106">IFERROR(IF(AK98&lt;=AE98,"CUMPLIÓ","NO CUMPLIÓ")," ")</f>
        <v>CUMPLIÓ</v>
      </c>
      <c r="AH98" s="68">
        <f t="shared" ref="AH98" si="107">+X98-AS98</f>
        <v>116997000</v>
      </c>
      <c r="AI98" s="15"/>
      <c r="AJ98" s="15" t="s">
        <v>713</v>
      </c>
      <c r="AK98" s="78"/>
      <c r="AL98" s="70" t="s">
        <v>711</v>
      </c>
      <c r="AM98" s="15">
        <v>0</v>
      </c>
      <c r="AN98" s="70"/>
      <c r="AO98" s="15"/>
      <c r="AP98" s="70"/>
      <c r="AQ98" s="80"/>
      <c r="AR98" s="70"/>
      <c r="AS98" s="66">
        <f t="shared" ref="AS98" si="108">+AQ98+AR98</f>
        <v>0</v>
      </c>
      <c r="AT98" s="71"/>
      <c r="AU98" s="71"/>
      <c r="AV98" s="77"/>
      <c r="AW98" s="77"/>
      <c r="AX98" s="60" t="s">
        <v>249</v>
      </c>
      <c r="AY98" s="82">
        <v>0</v>
      </c>
      <c r="AZ98" s="69">
        <f t="shared" ref="AZ98" si="109">+AS98-AY98</f>
        <v>0</v>
      </c>
      <c r="BA98" s="60" t="s">
        <v>119</v>
      </c>
      <c r="BB98" s="55" t="str">
        <f>IFERROR(VLOOKUP(BA98,CONVENCIONES!$A$67:$B$70,2,FALSE)," ")</f>
        <v xml:space="preserve"> </v>
      </c>
    </row>
    <row r="99" spans="1:54" s="58" customFormat="1" x14ac:dyDescent="0.25">
      <c r="A99" s="57">
        <f t="shared" si="70"/>
        <v>98</v>
      </c>
      <c r="B99" s="60" t="s">
        <v>24</v>
      </c>
      <c r="C99" s="61">
        <f>IFERROR(VLOOKUP(B99,[1]UNIDADES!$A:$F,2,FALSE)," ")</f>
        <v>4</v>
      </c>
      <c r="D99" s="61" t="str">
        <f>IFERROR(VLOOKUP(B99,[1]UNIDADES!$A:$F,4,FALSE)," ")</f>
        <v>REGIÓN 9</v>
      </c>
      <c r="E99" s="61" t="str">
        <f>IFERROR(VLOOKUP(B99,[1]UNIDADES!$A:$F,5,FALSE)," ")</f>
        <v>DIRECCIÓN INTELIGENCIA POLICIAL</v>
      </c>
      <c r="F99" s="61" t="str">
        <f>IFERROR(VLOOKUP(B99,[1]UNIDADES!$A:$F,6,FALSE)," ")</f>
        <v>830000097-5</v>
      </c>
      <c r="G99" s="62" t="s">
        <v>892</v>
      </c>
      <c r="H99" s="62">
        <v>3203051699</v>
      </c>
      <c r="I99" s="63" t="s">
        <v>893</v>
      </c>
      <c r="J99" s="63" t="s">
        <v>411</v>
      </c>
      <c r="K99" s="15" t="s">
        <v>448</v>
      </c>
      <c r="L99" s="15" t="s">
        <v>413</v>
      </c>
      <c r="M99" s="70" t="s">
        <v>694</v>
      </c>
      <c r="N99" s="71">
        <v>0</v>
      </c>
      <c r="O99" s="71">
        <v>6300000</v>
      </c>
      <c r="P99" s="71">
        <v>0</v>
      </c>
      <c r="Q99" s="66">
        <f t="shared" ref="Q99:Q101" si="110">+O99+P99</f>
        <v>6300000</v>
      </c>
      <c r="R99" s="66">
        <f t="shared" ref="R99:R101" si="111">+Q99+N99</f>
        <v>6300000</v>
      </c>
      <c r="S99" s="65">
        <v>0</v>
      </c>
      <c r="T99" s="66">
        <f t="shared" si="98"/>
        <v>6300000</v>
      </c>
      <c r="U99" s="64"/>
      <c r="V99" s="72">
        <v>43130</v>
      </c>
      <c r="W99" s="72">
        <v>43151</v>
      </c>
      <c r="X99" s="71">
        <v>6300000</v>
      </c>
      <c r="Y99" s="15" t="s">
        <v>123</v>
      </c>
      <c r="Z99" s="60" t="s">
        <v>159</v>
      </c>
      <c r="AA99" s="73" t="s">
        <v>695</v>
      </c>
      <c r="AB99" s="60" t="s">
        <v>381</v>
      </c>
      <c r="AC99" s="77">
        <v>43120</v>
      </c>
      <c r="AD99" s="77">
        <v>43131</v>
      </c>
      <c r="AE99" s="77">
        <v>43165</v>
      </c>
      <c r="AF99" s="15" t="s">
        <v>384</v>
      </c>
      <c r="AG99" s="67" t="str">
        <f t="shared" ref="AG99:AG101" si="112">IFERROR(IF(AK99&lt;=AE99,"CUMPLIÓ","NO CUMPLIÓ")," ")</f>
        <v>CUMPLIÓ</v>
      </c>
      <c r="AH99" s="68">
        <f t="shared" ref="AH99:AH101" si="113">+X99-AS99</f>
        <v>6300000</v>
      </c>
      <c r="AI99" s="15"/>
      <c r="AJ99" s="15" t="s">
        <v>696</v>
      </c>
      <c r="AK99" s="78"/>
      <c r="AL99" s="70" t="s">
        <v>694</v>
      </c>
      <c r="AM99" s="15">
        <v>0</v>
      </c>
      <c r="AN99" s="70"/>
      <c r="AO99" s="15"/>
      <c r="AP99" s="70"/>
      <c r="AQ99" s="80"/>
      <c r="AR99" s="70"/>
      <c r="AS99" s="66">
        <f t="shared" ref="AS99:AS101" si="114">+AQ99+AR99</f>
        <v>0</v>
      </c>
      <c r="AT99" s="71"/>
      <c r="AU99" s="71"/>
      <c r="AV99" s="77"/>
      <c r="AW99" s="77"/>
      <c r="AX99" s="60" t="s">
        <v>249</v>
      </c>
      <c r="AY99" s="82">
        <v>0</v>
      </c>
      <c r="AZ99" s="69">
        <f t="shared" si="102"/>
        <v>0</v>
      </c>
      <c r="BA99" s="60" t="s">
        <v>119</v>
      </c>
      <c r="BB99" s="55" t="str">
        <f>IFERROR(VLOOKUP(BA99,CONVENCIONES!$A$67:$B$70,2,FALSE)," ")</f>
        <v xml:space="preserve"> </v>
      </c>
    </row>
    <row r="100" spans="1:54" s="58" customFormat="1" x14ac:dyDescent="0.25">
      <c r="A100" s="57">
        <f t="shared" si="70"/>
        <v>99</v>
      </c>
      <c r="B100" s="60" t="s">
        <v>24</v>
      </c>
      <c r="C100" s="61">
        <f>IFERROR(VLOOKUP(B100,[1]UNIDADES!$A:$F,2,FALSE)," ")</f>
        <v>4</v>
      </c>
      <c r="D100" s="61" t="str">
        <f>IFERROR(VLOOKUP(B100,[1]UNIDADES!$A:$F,4,FALSE)," ")</f>
        <v>REGIÓN 9</v>
      </c>
      <c r="E100" s="61" t="str">
        <f>IFERROR(VLOOKUP(B100,[1]UNIDADES!$A:$F,5,FALSE)," ")</f>
        <v>DIRECCIÓN INTELIGENCIA POLICIAL</v>
      </c>
      <c r="F100" s="61" t="str">
        <f>IFERROR(VLOOKUP(B100,[1]UNIDADES!$A:$F,6,FALSE)," ")</f>
        <v>830000097-5</v>
      </c>
      <c r="G100" s="62" t="s">
        <v>892</v>
      </c>
      <c r="H100" s="62">
        <v>3203051699</v>
      </c>
      <c r="I100" s="63" t="s">
        <v>893</v>
      </c>
      <c r="J100" s="63" t="s">
        <v>411</v>
      </c>
      <c r="K100" s="15" t="s">
        <v>448</v>
      </c>
      <c r="L100" s="15" t="s">
        <v>413</v>
      </c>
      <c r="M100" s="70" t="s">
        <v>668</v>
      </c>
      <c r="N100" s="71">
        <v>0</v>
      </c>
      <c r="O100" s="71">
        <v>10000000</v>
      </c>
      <c r="P100" s="71">
        <v>0</v>
      </c>
      <c r="Q100" s="66">
        <f t="shared" si="110"/>
        <v>10000000</v>
      </c>
      <c r="R100" s="66">
        <f t="shared" si="111"/>
        <v>10000000</v>
      </c>
      <c r="S100" s="65">
        <v>0</v>
      </c>
      <c r="T100" s="66">
        <f t="shared" si="98"/>
        <v>10000000</v>
      </c>
      <c r="U100" s="64"/>
      <c r="V100" s="72">
        <v>43132</v>
      </c>
      <c r="W100" s="72">
        <v>43138</v>
      </c>
      <c r="X100" s="71">
        <v>9758000</v>
      </c>
      <c r="Y100" s="15" t="s">
        <v>123</v>
      </c>
      <c r="Z100" s="60" t="s">
        <v>124</v>
      </c>
      <c r="AA100" s="73" t="s">
        <v>697</v>
      </c>
      <c r="AB100" s="60" t="s">
        <v>381</v>
      </c>
      <c r="AC100" s="77">
        <v>43120</v>
      </c>
      <c r="AD100" s="77">
        <v>43129</v>
      </c>
      <c r="AE100" s="77">
        <v>43153</v>
      </c>
      <c r="AF100" s="15" t="s">
        <v>384</v>
      </c>
      <c r="AG100" s="67" t="str">
        <f t="shared" si="112"/>
        <v>CUMPLIÓ</v>
      </c>
      <c r="AH100" s="68">
        <f t="shared" si="113"/>
        <v>9758000</v>
      </c>
      <c r="AI100" s="15"/>
      <c r="AJ100" s="15" t="s">
        <v>698</v>
      </c>
      <c r="AK100" s="78"/>
      <c r="AL100" s="70" t="s">
        <v>668</v>
      </c>
      <c r="AM100" s="15">
        <v>0</v>
      </c>
      <c r="AN100" s="70"/>
      <c r="AO100" s="15"/>
      <c r="AP100" s="70"/>
      <c r="AQ100" s="80"/>
      <c r="AR100" s="70"/>
      <c r="AS100" s="66">
        <f t="shared" si="114"/>
        <v>0</v>
      </c>
      <c r="AT100" s="71"/>
      <c r="AU100" s="71"/>
      <c r="AV100" s="77"/>
      <c r="AW100" s="77"/>
      <c r="AX100" s="60" t="s">
        <v>249</v>
      </c>
      <c r="AY100" s="82">
        <v>0</v>
      </c>
      <c r="AZ100" s="69">
        <f t="shared" si="102"/>
        <v>0</v>
      </c>
      <c r="BA100" s="60" t="s">
        <v>119</v>
      </c>
      <c r="BB100" s="55" t="str">
        <f>IFERROR(VLOOKUP(BA100,CONVENCIONES!$A$67:$B$70,2,FALSE)," ")</f>
        <v xml:space="preserve"> </v>
      </c>
    </row>
    <row r="101" spans="1:54" s="58" customFormat="1" x14ac:dyDescent="0.25">
      <c r="A101" s="57">
        <f t="shared" si="70"/>
        <v>100</v>
      </c>
      <c r="B101" s="60" t="s">
        <v>24</v>
      </c>
      <c r="C101" s="61">
        <f>IFERROR(VLOOKUP(B101,[1]UNIDADES!$A:$F,2,FALSE)," ")</f>
        <v>4</v>
      </c>
      <c r="D101" s="61" t="str">
        <f>IFERROR(VLOOKUP(B101,[1]UNIDADES!$A:$F,4,FALSE)," ")</f>
        <v>REGIÓN 9</v>
      </c>
      <c r="E101" s="61" t="str">
        <f>IFERROR(VLOOKUP(B101,[1]UNIDADES!$A:$F,5,FALSE)," ")</f>
        <v>DIRECCIÓN INTELIGENCIA POLICIAL</v>
      </c>
      <c r="F101" s="61" t="str">
        <f>IFERROR(VLOOKUP(B101,[1]UNIDADES!$A:$F,6,FALSE)," ")</f>
        <v>830000097-5</v>
      </c>
      <c r="G101" s="62" t="s">
        <v>892</v>
      </c>
      <c r="H101" s="62">
        <v>3203051699</v>
      </c>
      <c r="I101" s="63" t="s">
        <v>893</v>
      </c>
      <c r="J101" s="63" t="s">
        <v>411</v>
      </c>
      <c r="K101" s="15" t="s">
        <v>529</v>
      </c>
      <c r="L101" s="15" t="s">
        <v>529</v>
      </c>
      <c r="M101" s="70" t="s">
        <v>671</v>
      </c>
      <c r="N101" s="71">
        <v>0</v>
      </c>
      <c r="O101" s="71">
        <v>84000000</v>
      </c>
      <c r="P101" s="71">
        <v>0</v>
      </c>
      <c r="Q101" s="66">
        <f t="shared" si="110"/>
        <v>84000000</v>
      </c>
      <c r="R101" s="66">
        <f t="shared" si="111"/>
        <v>84000000</v>
      </c>
      <c r="S101" s="65">
        <v>0</v>
      </c>
      <c r="T101" s="66">
        <f t="shared" si="98"/>
        <v>84000000</v>
      </c>
      <c r="U101" s="64"/>
      <c r="V101" s="72">
        <v>43136</v>
      </c>
      <c r="W101" s="72">
        <v>43140</v>
      </c>
      <c r="X101" s="71">
        <v>81991000</v>
      </c>
      <c r="Y101" s="15" t="s">
        <v>469</v>
      </c>
      <c r="Z101" s="60" t="s">
        <v>159</v>
      </c>
      <c r="AA101" s="73" t="s">
        <v>699</v>
      </c>
      <c r="AB101" s="60" t="s">
        <v>381</v>
      </c>
      <c r="AC101" s="77">
        <v>43120</v>
      </c>
      <c r="AD101" s="77">
        <v>43130</v>
      </c>
      <c r="AE101" s="77">
        <v>43175</v>
      </c>
      <c r="AF101" s="15" t="s">
        <v>384</v>
      </c>
      <c r="AG101" s="67" t="str">
        <f t="shared" si="112"/>
        <v>CUMPLIÓ</v>
      </c>
      <c r="AH101" s="68">
        <f t="shared" si="113"/>
        <v>81991000</v>
      </c>
      <c r="AI101" s="15"/>
      <c r="AJ101" s="15" t="s">
        <v>700</v>
      </c>
      <c r="AK101" s="78"/>
      <c r="AL101" s="70" t="s">
        <v>671</v>
      </c>
      <c r="AM101" s="15">
        <v>0</v>
      </c>
      <c r="AN101" s="70"/>
      <c r="AO101" s="15"/>
      <c r="AP101" s="70"/>
      <c r="AQ101" s="80"/>
      <c r="AR101" s="70"/>
      <c r="AS101" s="66">
        <f t="shared" si="114"/>
        <v>0</v>
      </c>
      <c r="AT101" s="71"/>
      <c r="AU101" s="71"/>
      <c r="AV101" s="77"/>
      <c r="AW101" s="77"/>
      <c r="AX101" s="60" t="s">
        <v>249</v>
      </c>
      <c r="AY101" s="82">
        <v>0</v>
      </c>
      <c r="AZ101" s="69">
        <f t="shared" si="102"/>
        <v>0</v>
      </c>
      <c r="BA101" s="60" t="s">
        <v>119</v>
      </c>
      <c r="BB101" s="55" t="str">
        <f>IFERROR(VLOOKUP(BA101,CONVENCIONES!$A$67:$B$70,2,FALSE)," ")</f>
        <v xml:space="preserve"> </v>
      </c>
    </row>
    <row r="102" spans="1:54" s="58" customFormat="1" x14ac:dyDescent="0.25">
      <c r="A102" s="57">
        <f t="shared" si="70"/>
        <v>101</v>
      </c>
      <c r="B102" s="60" t="s">
        <v>24</v>
      </c>
      <c r="C102" s="61">
        <f>IFERROR(VLOOKUP(B102,[1]UNIDADES!$A:$F,2,FALSE)," ")</f>
        <v>4</v>
      </c>
      <c r="D102" s="61" t="str">
        <f>IFERROR(VLOOKUP(B102,[1]UNIDADES!$A:$F,4,FALSE)," ")</f>
        <v>REGIÓN 9</v>
      </c>
      <c r="E102" s="61" t="str">
        <f>IFERROR(VLOOKUP(B102,[1]UNIDADES!$A:$F,5,FALSE)," ")</f>
        <v>DIRECCIÓN INTELIGENCIA POLICIAL</v>
      </c>
      <c r="F102" s="61" t="str">
        <f>IFERROR(VLOOKUP(B102,[1]UNIDADES!$A:$F,6,FALSE)," ")</f>
        <v>830000097-5</v>
      </c>
      <c r="G102" s="62" t="s">
        <v>892</v>
      </c>
      <c r="H102" s="62">
        <v>3203051699</v>
      </c>
      <c r="I102" s="63" t="s">
        <v>893</v>
      </c>
      <c r="J102" s="63" t="s">
        <v>411</v>
      </c>
      <c r="K102" s="15" t="s">
        <v>498</v>
      </c>
      <c r="L102" s="15" t="s">
        <v>499</v>
      </c>
      <c r="M102" s="70" t="s">
        <v>706</v>
      </c>
      <c r="N102" s="71">
        <v>0</v>
      </c>
      <c r="O102" s="71">
        <v>40000000</v>
      </c>
      <c r="P102" s="71">
        <v>0</v>
      </c>
      <c r="Q102" s="66">
        <f t="shared" si="96"/>
        <v>40000000</v>
      </c>
      <c r="R102" s="66">
        <f t="shared" si="97"/>
        <v>40000000</v>
      </c>
      <c r="S102" s="65">
        <v>0</v>
      </c>
      <c r="T102" s="66">
        <f t="shared" si="98"/>
        <v>40000000</v>
      </c>
      <c r="U102" s="64"/>
      <c r="V102" s="72">
        <v>43145</v>
      </c>
      <c r="W102" s="72">
        <v>43147</v>
      </c>
      <c r="X102" s="71">
        <v>23248200</v>
      </c>
      <c r="Y102" s="15" t="s">
        <v>469</v>
      </c>
      <c r="Z102" s="60" t="s">
        <v>159</v>
      </c>
      <c r="AA102" s="73" t="s">
        <v>707</v>
      </c>
      <c r="AB102" s="60" t="s">
        <v>381</v>
      </c>
      <c r="AC102" s="77">
        <v>43125</v>
      </c>
      <c r="AD102" s="77">
        <v>43139</v>
      </c>
      <c r="AE102" s="77">
        <v>43165</v>
      </c>
      <c r="AF102" s="15" t="s">
        <v>384</v>
      </c>
      <c r="AG102" s="67" t="str">
        <f t="shared" si="99"/>
        <v>CUMPLIÓ</v>
      </c>
      <c r="AH102" s="68">
        <f t="shared" si="100"/>
        <v>23248200</v>
      </c>
      <c r="AI102" s="15"/>
      <c r="AJ102" s="15" t="s">
        <v>708</v>
      </c>
      <c r="AK102" s="78"/>
      <c r="AL102" s="70" t="s">
        <v>706</v>
      </c>
      <c r="AM102" s="15">
        <v>0</v>
      </c>
      <c r="AN102" s="70"/>
      <c r="AO102" s="15"/>
      <c r="AP102" s="70"/>
      <c r="AQ102" s="80"/>
      <c r="AR102" s="70"/>
      <c r="AS102" s="66">
        <f t="shared" si="101"/>
        <v>0</v>
      </c>
      <c r="AT102" s="71"/>
      <c r="AU102" s="71"/>
      <c r="AV102" s="77"/>
      <c r="AW102" s="77"/>
      <c r="AX102" s="60" t="s">
        <v>249</v>
      </c>
      <c r="AY102" s="82">
        <v>0</v>
      </c>
      <c r="AZ102" s="69">
        <f t="shared" si="102"/>
        <v>0</v>
      </c>
      <c r="BA102" s="60" t="s">
        <v>119</v>
      </c>
      <c r="BB102" s="55" t="str">
        <f>IFERROR(VLOOKUP(BA102,CONVENCIONES!$A$67:$B$70,2,FALSE)," ")</f>
        <v xml:space="preserve"> </v>
      </c>
    </row>
    <row r="103" spans="1:54" s="58" customFormat="1" x14ac:dyDescent="0.25">
      <c r="A103" s="57">
        <f t="shared" si="70"/>
        <v>102</v>
      </c>
      <c r="B103" s="60" t="s">
        <v>24</v>
      </c>
      <c r="C103" s="61">
        <f>IFERROR(VLOOKUP(B103,[1]UNIDADES!$A:$F,2,FALSE)," ")</f>
        <v>4</v>
      </c>
      <c r="D103" s="61" t="str">
        <f>IFERROR(VLOOKUP(B103,[1]UNIDADES!$A:$F,4,FALSE)," ")</f>
        <v>REGIÓN 9</v>
      </c>
      <c r="E103" s="61" t="str">
        <f>IFERROR(VLOOKUP(B103,[1]UNIDADES!$A:$F,5,FALSE)," ")</f>
        <v>DIRECCIÓN INTELIGENCIA POLICIAL</v>
      </c>
      <c r="F103" s="61" t="str">
        <f>IFERROR(VLOOKUP(B103,[1]UNIDADES!$A:$F,6,FALSE)," ")</f>
        <v>830000097-5</v>
      </c>
      <c r="G103" s="62" t="s">
        <v>892</v>
      </c>
      <c r="H103" s="62">
        <v>3203051699</v>
      </c>
      <c r="I103" s="63" t="s">
        <v>893</v>
      </c>
      <c r="J103" s="63" t="s">
        <v>411</v>
      </c>
      <c r="K103" s="15" t="s">
        <v>448</v>
      </c>
      <c r="L103" s="15" t="s">
        <v>413</v>
      </c>
      <c r="M103" s="70" t="s">
        <v>709</v>
      </c>
      <c r="N103" s="71">
        <v>0</v>
      </c>
      <c r="O103" s="71">
        <v>204038378</v>
      </c>
      <c r="P103" s="71">
        <v>0</v>
      </c>
      <c r="Q103" s="66">
        <f t="shared" si="96"/>
        <v>204038378</v>
      </c>
      <c r="R103" s="66">
        <f t="shared" si="97"/>
        <v>204038378</v>
      </c>
      <c r="S103" s="65">
        <v>0</v>
      </c>
      <c r="T103" s="66">
        <f t="shared" si="98"/>
        <v>204038378</v>
      </c>
      <c r="U103" s="64"/>
      <c r="V103" s="72">
        <v>43170</v>
      </c>
      <c r="W103" s="72">
        <v>43172</v>
      </c>
      <c r="X103" s="71">
        <v>204038378</v>
      </c>
      <c r="Y103" s="15" t="s">
        <v>399</v>
      </c>
      <c r="Z103" s="60" t="s">
        <v>125</v>
      </c>
      <c r="AA103" s="73" t="s">
        <v>710</v>
      </c>
      <c r="AB103" s="60" t="s">
        <v>383</v>
      </c>
      <c r="AC103" s="77">
        <v>43141</v>
      </c>
      <c r="AD103" s="77">
        <v>43154</v>
      </c>
      <c r="AE103" s="77">
        <v>43180</v>
      </c>
      <c r="AF103" s="15" t="s">
        <v>384</v>
      </c>
      <c r="AG103" s="67" t="str">
        <f t="shared" si="99"/>
        <v>CUMPLIÓ</v>
      </c>
      <c r="AH103" s="68">
        <f t="shared" si="100"/>
        <v>204038378</v>
      </c>
      <c r="AI103" s="15"/>
      <c r="AJ103" s="15">
        <v>53784</v>
      </c>
      <c r="AK103" s="78"/>
      <c r="AL103" s="70" t="s">
        <v>709</v>
      </c>
      <c r="AM103" s="15">
        <v>0</v>
      </c>
      <c r="AN103" s="70"/>
      <c r="AO103" s="15"/>
      <c r="AP103" s="70"/>
      <c r="AQ103" s="80"/>
      <c r="AR103" s="70"/>
      <c r="AS103" s="66">
        <f t="shared" si="101"/>
        <v>0</v>
      </c>
      <c r="AT103" s="71"/>
      <c r="AU103" s="71"/>
      <c r="AV103" s="77"/>
      <c r="AW103" s="77"/>
      <c r="AX103" s="60" t="s">
        <v>249</v>
      </c>
      <c r="AY103" s="82">
        <v>0</v>
      </c>
      <c r="AZ103" s="69">
        <f t="shared" si="102"/>
        <v>0</v>
      </c>
      <c r="BA103" s="60" t="s">
        <v>119</v>
      </c>
      <c r="BB103" s="55" t="str">
        <f>IFERROR(VLOOKUP(BA103,CONVENCIONES!$A$67:$B$70,2,FALSE)," ")</f>
        <v xml:space="preserve"> </v>
      </c>
    </row>
    <row r="104" spans="1:54" s="58" customFormat="1" x14ac:dyDescent="0.25">
      <c r="A104" s="57">
        <f t="shared" si="70"/>
        <v>103</v>
      </c>
      <c r="B104" s="60" t="s">
        <v>24</v>
      </c>
      <c r="C104" s="61">
        <f>IFERROR(VLOOKUP(B104,[1]UNIDADES!$A:$F,2,FALSE)," ")</f>
        <v>4</v>
      </c>
      <c r="D104" s="61" t="str">
        <f>IFERROR(VLOOKUP(B104,[1]UNIDADES!$A:$F,4,FALSE)," ")</f>
        <v>REGIÓN 9</v>
      </c>
      <c r="E104" s="61" t="str">
        <f>IFERROR(VLOOKUP(B104,[1]UNIDADES!$A:$F,5,FALSE)," ")</f>
        <v>DIRECCIÓN INTELIGENCIA POLICIAL</v>
      </c>
      <c r="F104" s="61" t="str">
        <f>IFERROR(VLOOKUP(B104,[1]UNIDADES!$A:$F,6,FALSE)," ")</f>
        <v>830000097-5</v>
      </c>
      <c r="G104" s="62" t="s">
        <v>892</v>
      </c>
      <c r="H104" s="62">
        <v>3203051699</v>
      </c>
      <c r="I104" s="63" t="s">
        <v>893</v>
      </c>
      <c r="J104" s="63" t="s">
        <v>411</v>
      </c>
      <c r="K104" s="15" t="s">
        <v>529</v>
      </c>
      <c r="L104" s="15" t="s">
        <v>529</v>
      </c>
      <c r="M104" s="70" t="s">
        <v>714</v>
      </c>
      <c r="N104" s="71">
        <v>0</v>
      </c>
      <c r="O104" s="71">
        <v>95000000</v>
      </c>
      <c r="P104" s="71">
        <v>0</v>
      </c>
      <c r="Q104" s="66">
        <f t="shared" si="96"/>
        <v>95000000</v>
      </c>
      <c r="R104" s="66">
        <f t="shared" si="97"/>
        <v>95000000</v>
      </c>
      <c r="S104" s="65">
        <v>0</v>
      </c>
      <c r="T104" s="66">
        <f t="shared" si="98"/>
        <v>95000000</v>
      </c>
      <c r="U104" s="64"/>
      <c r="V104" s="72">
        <v>43145</v>
      </c>
      <c r="W104" s="72">
        <v>43150</v>
      </c>
      <c r="X104" s="71">
        <v>94650000</v>
      </c>
      <c r="Y104" s="15" t="s">
        <v>469</v>
      </c>
      <c r="Z104" s="60" t="s">
        <v>124</v>
      </c>
      <c r="AA104" s="73" t="s">
        <v>715</v>
      </c>
      <c r="AB104" s="60" t="s">
        <v>383</v>
      </c>
      <c r="AC104" s="77">
        <v>43120</v>
      </c>
      <c r="AD104" s="77">
        <v>43138</v>
      </c>
      <c r="AE104" s="77">
        <v>43193</v>
      </c>
      <c r="AF104" s="15" t="s">
        <v>402</v>
      </c>
      <c r="AG104" s="67" t="str">
        <f t="shared" si="99"/>
        <v>CUMPLIÓ</v>
      </c>
      <c r="AH104" s="68">
        <f t="shared" si="100"/>
        <v>94650000</v>
      </c>
      <c r="AI104" s="15"/>
      <c r="AJ104" s="15" t="s">
        <v>716</v>
      </c>
      <c r="AK104" s="78"/>
      <c r="AL104" s="70" t="s">
        <v>714</v>
      </c>
      <c r="AM104" s="15">
        <v>0</v>
      </c>
      <c r="AN104" s="70"/>
      <c r="AO104" s="15"/>
      <c r="AP104" s="70"/>
      <c r="AQ104" s="80"/>
      <c r="AR104" s="70"/>
      <c r="AS104" s="66">
        <f t="shared" si="101"/>
        <v>0</v>
      </c>
      <c r="AT104" s="71"/>
      <c r="AU104" s="71"/>
      <c r="AV104" s="77"/>
      <c r="AW104" s="77"/>
      <c r="AX104" s="60" t="s">
        <v>249</v>
      </c>
      <c r="AY104" s="82">
        <v>0</v>
      </c>
      <c r="AZ104" s="69">
        <f t="shared" si="102"/>
        <v>0</v>
      </c>
      <c r="BA104" s="60" t="s">
        <v>119</v>
      </c>
      <c r="BB104" s="55" t="str">
        <f>IFERROR(VLOOKUP(BA104,CONVENCIONES!$A$67:$B$70,2,FALSE)," ")</f>
        <v xml:space="preserve"> </v>
      </c>
    </row>
    <row r="105" spans="1:54" s="58" customFormat="1" x14ac:dyDescent="0.25">
      <c r="A105" s="57">
        <f t="shared" si="70"/>
        <v>104</v>
      </c>
      <c r="B105" s="60" t="s">
        <v>24</v>
      </c>
      <c r="C105" s="61">
        <f>IFERROR(VLOOKUP(B105,[1]UNIDADES!$A:$F,2,FALSE)," ")</f>
        <v>4</v>
      </c>
      <c r="D105" s="61" t="str">
        <f>IFERROR(VLOOKUP(B105,[1]UNIDADES!$A:$F,4,FALSE)," ")</f>
        <v>REGIÓN 9</v>
      </c>
      <c r="E105" s="61" t="str">
        <f>IFERROR(VLOOKUP(B105,[1]UNIDADES!$A:$F,5,FALSE)," ")</f>
        <v>DIRECCIÓN INTELIGENCIA POLICIAL</v>
      </c>
      <c r="F105" s="61" t="str">
        <f>IFERROR(VLOOKUP(B105,[1]UNIDADES!$A:$F,6,FALSE)," ")</f>
        <v>830000097-5</v>
      </c>
      <c r="G105" s="62" t="s">
        <v>892</v>
      </c>
      <c r="H105" s="62">
        <v>3203051699</v>
      </c>
      <c r="I105" s="63" t="s">
        <v>893</v>
      </c>
      <c r="J105" s="63" t="s">
        <v>411</v>
      </c>
      <c r="K105" s="15" t="s">
        <v>405</v>
      </c>
      <c r="L105" s="15" t="s">
        <v>405</v>
      </c>
      <c r="M105" s="70" t="s">
        <v>701</v>
      </c>
      <c r="N105" s="71">
        <v>0</v>
      </c>
      <c r="O105" s="71">
        <v>25000000</v>
      </c>
      <c r="P105" s="71">
        <v>0</v>
      </c>
      <c r="Q105" s="66">
        <f t="shared" ref="Q105:Q106" si="115">+O105+P105</f>
        <v>25000000</v>
      </c>
      <c r="R105" s="66">
        <f t="shared" ref="R105:R106" si="116">+Q105+N105</f>
        <v>25000000</v>
      </c>
      <c r="S105" s="65">
        <v>0</v>
      </c>
      <c r="T105" s="66">
        <f t="shared" si="98"/>
        <v>25000000</v>
      </c>
      <c r="U105" s="64"/>
      <c r="V105" s="72">
        <v>43157</v>
      </c>
      <c r="W105" s="72">
        <v>43158</v>
      </c>
      <c r="X105" s="71">
        <v>25000000</v>
      </c>
      <c r="Y105" s="15" t="s">
        <v>469</v>
      </c>
      <c r="Z105" s="60" t="s">
        <v>159</v>
      </c>
      <c r="AA105" s="73" t="s">
        <v>702</v>
      </c>
      <c r="AB105" s="60" t="s">
        <v>383</v>
      </c>
      <c r="AC105" s="77">
        <v>43139</v>
      </c>
      <c r="AD105" s="77">
        <v>43150</v>
      </c>
      <c r="AE105" s="77">
        <v>43174</v>
      </c>
      <c r="AF105" s="15" t="s">
        <v>384</v>
      </c>
      <c r="AG105" s="67" t="str">
        <f t="shared" ref="AG105:AG106" si="117">IFERROR(IF(AK105&lt;=AE105,"CUMPLIÓ","NO CUMPLIÓ")," ")</f>
        <v>CUMPLIÓ</v>
      </c>
      <c r="AH105" s="68">
        <f t="shared" ref="AH105:AH106" si="118">+X105-AS105</f>
        <v>25000000</v>
      </c>
      <c r="AI105" s="15"/>
      <c r="AJ105" s="15" t="s">
        <v>703</v>
      </c>
      <c r="AK105" s="78"/>
      <c r="AL105" s="70" t="s">
        <v>701</v>
      </c>
      <c r="AM105" s="15">
        <v>0</v>
      </c>
      <c r="AN105" s="70"/>
      <c r="AO105" s="15"/>
      <c r="AP105" s="70"/>
      <c r="AQ105" s="80"/>
      <c r="AR105" s="70"/>
      <c r="AS105" s="66">
        <f t="shared" ref="AS105:AS106" si="119">+AQ105+AR105</f>
        <v>0</v>
      </c>
      <c r="AT105" s="71"/>
      <c r="AU105" s="71"/>
      <c r="AV105" s="77"/>
      <c r="AW105" s="77"/>
      <c r="AX105" s="60" t="s">
        <v>249</v>
      </c>
      <c r="AY105" s="82">
        <v>0</v>
      </c>
      <c r="AZ105" s="69">
        <f t="shared" si="102"/>
        <v>0</v>
      </c>
      <c r="BA105" s="60" t="s">
        <v>119</v>
      </c>
      <c r="BB105" s="55" t="str">
        <f>IFERROR(VLOOKUP(BA105,CONVENCIONES!$A$67:$B$70,2,FALSE)," ")</f>
        <v xml:space="preserve"> </v>
      </c>
    </row>
    <row r="106" spans="1:54" s="58" customFormat="1" x14ac:dyDescent="0.25">
      <c r="A106" s="57">
        <f t="shared" si="70"/>
        <v>105</v>
      </c>
      <c r="B106" s="60" t="s">
        <v>24</v>
      </c>
      <c r="C106" s="61">
        <f>IFERROR(VLOOKUP(B106,[1]UNIDADES!$A:$F,2,FALSE)," ")</f>
        <v>4</v>
      </c>
      <c r="D106" s="61" t="str">
        <f>IFERROR(VLOOKUP(B106,[1]UNIDADES!$A:$F,4,FALSE)," ")</f>
        <v>REGIÓN 9</v>
      </c>
      <c r="E106" s="61" t="str">
        <f>IFERROR(VLOOKUP(B106,[1]UNIDADES!$A:$F,5,FALSE)," ")</f>
        <v>DIRECCIÓN INTELIGENCIA POLICIAL</v>
      </c>
      <c r="F106" s="61" t="str">
        <f>IFERROR(VLOOKUP(B106,[1]UNIDADES!$A:$F,6,FALSE)," ")</f>
        <v>830000097-5</v>
      </c>
      <c r="G106" s="62" t="s">
        <v>892</v>
      </c>
      <c r="H106" s="62">
        <v>3203051699</v>
      </c>
      <c r="I106" s="63" t="s">
        <v>893</v>
      </c>
      <c r="J106" s="63" t="s">
        <v>411</v>
      </c>
      <c r="K106" s="15" t="s">
        <v>545</v>
      </c>
      <c r="L106" s="15" t="s">
        <v>403</v>
      </c>
      <c r="M106" s="70" t="s">
        <v>732</v>
      </c>
      <c r="N106" s="71">
        <v>0</v>
      </c>
      <c r="O106" s="71">
        <v>87859000</v>
      </c>
      <c r="P106" s="71">
        <v>0</v>
      </c>
      <c r="Q106" s="66">
        <f t="shared" si="115"/>
        <v>87859000</v>
      </c>
      <c r="R106" s="66">
        <f t="shared" si="116"/>
        <v>87859000</v>
      </c>
      <c r="S106" s="65">
        <v>0</v>
      </c>
      <c r="T106" s="66">
        <f t="shared" ref="T106" si="120">+R106+S106</f>
        <v>87859000</v>
      </c>
      <c r="U106" s="64"/>
      <c r="V106" s="72">
        <v>43157</v>
      </c>
      <c r="W106" s="72">
        <v>43161</v>
      </c>
      <c r="X106" s="71">
        <v>85350000</v>
      </c>
      <c r="Y106" s="15" t="s">
        <v>794</v>
      </c>
      <c r="Z106" s="60" t="s">
        <v>124</v>
      </c>
      <c r="AA106" s="73" t="s">
        <v>733</v>
      </c>
      <c r="AB106" s="60" t="s">
        <v>383</v>
      </c>
      <c r="AC106" s="77">
        <v>43141</v>
      </c>
      <c r="AD106" s="77">
        <v>43152</v>
      </c>
      <c r="AE106" s="77">
        <v>43206</v>
      </c>
      <c r="AF106" s="15" t="s">
        <v>402</v>
      </c>
      <c r="AG106" s="67" t="str">
        <f t="shared" si="117"/>
        <v>CUMPLIÓ</v>
      </c>
      <c r="AH106" s="68">
        <f t="shared" si="118"/>
        <v>85350000</v>
      </c>
      <c r="AI106" s="15"/>
      <c r="AJ106" s="15" t="s">
        <v>734</v>
      </c>
      <c r="AK106" s="15"/>
      <c r="AL106" s="70" t="s">
        <v>732</v>
      </c>
      <c r="AM106" s="15">
        <v>0</v>
      </c>
      <c r="AN106" s="70"/>
      <c r="AO106" s="15"/>
      <c r="AP106" s="70"/>
      <c r="AQ106" s="80"/>
      <c r="AR106" s="70"/>
      <c r="AS106" s="66">
        <f t="shared" si="119"/>
        <v>0</v>
      </c>
      <c r="AT106" s="71"/>
      <c r="AU106" s="71"/>
      <c r="AV106" s="77"/>
      <c r="AW106" s="77"/>
      <c r="AX106" s="60" t="s">
        <v>260</v>
      </c>
      <c r="AY106" s="82">
        <v>0</v>
      </c>
      <c r="AZ106" s="69">
        <f t="shared" ref="AZ106" si="121">+AS106-AY106</f>
        <v>0</v>
      </c>
      <c r="BA106" s="60" t="s">
        <v>119</v>
      </c>
      <c r="BB106" s="55" t="str">
        <f>IFERROR(VLOOKUP(BA106,CONVENCIONES!$A$67:$B$70,2,FALSE)," ")</f>
        <v xml:space="preserve"> </v>
      </c>
    </row>
    <row r="107" spans="1:54" s="58" customFormat="1" x14ac:dyDescent="0.25">
      <c r="A107" s="57">
        <f t="shared" si="70"/>
        <v>106</v>
      </c>
      <c r="B107" s="60" t="s">
        <v>24</v>
      </c>
      <c r="C107" s="61">
        <f>IFERROR(VLOOKUP(B107,[1]UNIDADES!$A:$F,2,FALSE)," ")</f>
        <v>4</v>
      </c>
      <c r="D107" s="61" t="str">
        <f>IFERROR(VLOOKUP(B107,[1]UNIDADES!$A:$F,4,FALSE)," ")</f>
        <v>REGIÓN 9</v>
      </c>
      <c r="E107" s="61" t="str">
        <f>IFERROR(VLOOKUP(B107,[1]UNIDADES!$A:$F,5,FALSE)," ")</f>
        <v>DIRECCIÓN INTELIGENCIA POLICIAL</v>
      </c>
      <c r="F107" s="61" t="str">
        <f>IFERROR(VLOOKUP(B107,[1]UNIDADES!$A:$F,6,FALSE)," ")</f>
        <v>830000097-5</v>
      </c>
      <c r="G107" s="62" t="s">
        <v>892</v>
      </c>
      <c r="H107" s="62">
        <v>3203051699</v>
      </c>
      <c r="I107" s="63" t="s">
        <v>893</v>
      </c>
      <c r="J107" s="63" t="s">
        <v>411</v>
      </c>
      <c r="K107" s="15" t="s">
        <v>405</v>
      </c>
      <c r="L107" s="15" t="s">
        <v>405</v>
      </c>
      <c r="M107" s="70" t="s">
        <v>680</v>
      </c>
      <c r="N107" s="71">
        <v>0</v>
      </c>
      <c r="O107" s="71">
        <v>30900000</v>
      </c>
      <c r="P107" s="71">
        <v>0</v>
      </c>
      <c r="Q107" s="66">
        <f t="shared" si="96"/>
        <v>30900000</v>
      </c>
      <c r="R107" s="66">
        <f t="shared" si="97"/>
        <v>30900000</v>
      </c>
      <c r="S107" s="65">
        <v>0</v>
      </c>
      <c r="T107" s="66">
        <f t="shared" si="98"/>
        <v>30900000</v>
      </c>
      <c r="U107" s="64"/>
      <c r="V107" s="72">
        <v>43193</v>
      </c>
      <c r="W107" s="72">
        <v>43173</v>
      </c>
      <c r="X107" s="71">
        <v>30648450</v>
      </c>
      <c r="Y107" s="15" t="s">
        <v>469</v>
      </c>
      <c r="Z107" s="60" t="s">
        <v>159</v>
      </c>
      <c r="AA107" s="73" t="s">
        <v>717</v>
      </c>
      <c r="AB107" s="60" t="s">
        <v>383</v>
      </c>
      <c r="AC107" s="77">
        <v>43157</v>
      </c>
      <c r="AD107" s="77">
        <v>43165</v>
      </c>
      <c r="AE107" s="77">
        <v>43193</v>
      </c>
      <c r="AF107" s="15" t="s">
        <v>402</v>
      </c>
      <c r="AG107" s="67" t="str">
        <f t="shared" si="99"/>
        <v>CUMPLIÓ</v>
      </c>
      <c r="AH107" s="68">
        <f t="shared" si="100"/>
        <v>30648450</v>
      </c>
      <c r="AI107" s="15"/>
      <c r="AJ107" s="15" t="s">
        <v>718</v>
      </c>
      <c r="AK107" s="78"/>
      <c r="AL107" s="70" t="s">
        <v>680</v>
      </c>
      <c r="AM107" s="15">
        <v>0</v>
      </c>
      <c r="AN107" s="70"/>
      <c r="AO107" s="15"/>
      <c r="AP107" s="70"/>
      <c r="AQ107" s="80"/>
      <c r="AR107" s="70"/>
      <c r="AS107" s="66">
        <f t="shared" si="101"/>
        <v>0</v>
      </c>
      <c r="AT107" s="71"/>
      <c r="AU107" s="71"/>
      <c r="AV107" s="77"/>
      <c r="AW107" s="77"/>
      <c r="AX107" s="60" t="s">
        <v>260</v>
      </c>
      <c r="AY107" s="82">
        <v>0</v>
      </c>
      <c r="AZ107" s="69">
        <f t="shared" si="102"/>
        <v>0</v>
      </c>
      <c r="BA107" s="60" t="s">
        <v>119</v>
      </c>
      <c r="BB107" s="55" t="str">
        <f>IFERROR(VLOOKUP(BA107,CONVENCIONES!$A$67:$B$70,2,FALSE)," ")</f>
        <v xml:space="preserve"> </v>
      </c>
    </row>
    <row r="108" spans="1:54" s="58" customFormat="1" x14ac:dyDescent="0.25">
      <c r="A108" s="57">
        <f t="shared" si="70"/>
        <v>107</v>
      </c>
      <c r="B108" s="60" t="s">
        <v>24</v>
      </c>
      <c r="C108" s="61">
        <f>IFERROR(VLOOKUP(B108,[1]UNIDADES!$A:$F,2,FALSE)," ")</f>
        <v>4</v>
      </c>
      <c r="D108" s="61" t="str">
        <f>IFERROR(VLOOKUP(B108,[1]UNIDADES!$A:$F,4,FALSE)," ")</f>
        <v>REGIÓN 9</v>
      </c>
      <c r="E108" s="61" t="str">
        <f>IFERROR(VLOOKUP(B108,[1]UNIDADES!$A:$F,5,FALSE)," ")</f>
        <v>DIRECCIÓN INTELIGENCIA POLICIAL</v>
      </c>
      <c r="F108" s="61" t="str">
        <f>IFERROR(VLOOKUP(B108,[1]UNIDADES!$A:$F,6,FALSE)," ")</f>
        <v>830000097-5</v>
      </c>
      <c r="G108" s="62" t="s">
        <v>892</v>
      </c>
      <c r="H108" s="62">
        <v>3203051699</v>
      </c>
      <c r="I108" s="63" t="s">
        <v>893</v>
      </c>
      <c r="J108" s="63" t="s">
        <v>411</v>
      </c>
      <c r="K108" s="15" t="s">
        <v>405</v>
      </c>
      <c r="L108" s="15" t="s">
        <v>405</v>
      </c>
      <c r="M108" s="70" t="s">
        <v>719</v>
      </c>
      <c r="N108" s="71">
        <v>0</v>
      </c>
      <c r="O108" s="71">
        <v>420000000</v>
      </c>
      <c r="P108" s="71">
        <v>0</v>
      </c>
      <c r="Q108" s="66">
        <f t="shared" si="96"/>
        <v>420000000</v>
      </c>
      <c r="R108" s="66">
        <f t="shared" si="97"/>
        <v>420000000</v>
      </c>
      <c r="S108" s="65">
        <v>0</v>
      </c>
      <c r="T108" s="66">
        <f t="shared" si="98"/>
        <v>420000000</v>
      </c>
      <c r="U108" s="64"/>
      <c r="V108" s="72">
        <v>43169</v>
      </c>
      <c r="W108" s="72">
        <v>43173</v>
      </c>
      <c r="X108" s="71">
        <v>410904311.11000001</v>
      </c>
      <c r="Y108" s="15" t="s">
        <v>469</v>
      </c>
      <c r="Z108" s="60" t="s">
        <v>124</v>
      </c>
      <c r="AA108" s="73" t="s">
        <v>720</v>
      </c>
      <c r="AB108" s="60" t="s">
        <v>383</v>
      </c>
      <c r="AC108" s="77">
        <v>43141</v>
      </c>
      <c r="AD108" s="77">
        <v>43157</v>
      </c>
      <c r="AE108" s="77">
        <v>43216</v>
      </c>
      <c r="AF108" s="15" t="s">
        <v>402</v>
      </c>
      <c r="AG108" s="67" t="str">
        <f t="shared" si="99"/>
        <v>CUMPLIÓ</v>
      </c>
      <c r="AH108" s="68">
        <f t="shared" si="100"/>
        <v>410904311.11000001</v>
      </c>
      <c r="AI108" s="15"/>
      <c r="AJ108" s="15" t="s">
        <v>721</v>
      </c>
      <c r="AK108" s="78"/>
      <c r="AL108" s="70" t="s">
        <v>719</v>
      </c>
      <c r="AM108" s="15">
        <v>0</v>
      </c>
      <c r="AN108" s="70"/>
      <c r="AO108" s="15"/>
      <c r="AP108" s="70"/>
      <c r="AQ108" s="80"/>
      <c r="AR108" s="70"/>
      <c r="AS108" s="66">
        <f t="shared" si="101"/>
        <v>0</v>
      </c>
      <c r="AT108" s="71"/>
      <c r="AU108" s="71"/>
      <c r="AV108" s="77"/>
      <c r="AW108" s="77"/>
      <c r="AX108" s="60" t="s">
        <v>260</v>
      </c>
      <c r="AY108" s="82">
        <v>0</v>
      </c>
      <c r="AZ108" s="69">
        <f t="shared" si="102"/>
        <v>0</v>
      </c>
      <c r="BA108" s="60" t="s">
        <v>119</v>
      </c>
      <c r="BB108" s="55" t="str">
        <f>IFERROR(VLOOKUP(BA108,CONVENCIONES!$A$67:$B$70,2,FALSE)," ")</f>
        <v xml:space="preserve"> </v>
      </c>
    </row>
    <row r="109" spans="1:54" s="58" customFormat="1" x14ac:dyDescent="0.25">
      <c r="A109" s="57">
        <f t="shared" si="70"/>
        <v>108</v>
      </c>
      <c r="B109" s="60" t="s">
        <v>24</v>
      </c>
      <c r="C109" s="61">
        <f>IFERROR(VLOOKUP(B109,[1]UNIDADES!$A:$F,2,FALSE)," ")</f>
        <v>4</v>
      </c>
      <c r="D109" s="61" t="str">
        <f>IFERROR(VLOOKUP(B109,[1]UNIDADES!$A:$F,4,FALSE)," ")</f>
        <v>REGIÓN 9</v>
      </c>
      <c r="E109" s="61" t="str">
        <f>IFERROR(VLOOKUP(B109,[1]UNIDADES!$A:$F,5,FALSE)," ")</f>
        <v>DIRECCIÓN INTELIGENCIA POLICIAL</v>
      </c>
      <c r="F109" s="61" t="str">
        <f>IFERROR(VLOOKUP(B109,[1]UNIDADES!$A:$F,6,FALSE)," ")</f>
        <v>830000097-5</v>
      </c>
      <c r="G109" s="62" t="s">
        <v>892</v>
      </c>
      <c r="H109" s="62">
        <v>3203051699</v>
      </c>
      <c r="I109" s="63" t="s">
        <v>893</v>
      </c>
      <c r="J109" s="63" t="s">
        <v>411</v>
      </c>
      <c r="K109" s="15" t="s">
        <v>722</v>
      </c>
      <c r="L109" s="15" t="s">
        <v>499</v>
      </c>
      <c r="M109" s="70" t="s">
        <v>723</v>
      </c>
      <c r="N109" s="71">
        <v>0</v>
      </c>
      <c r="O109" s="71">
        <v>3800000</v>
      </c>
      <c r="P109" s="71">
        <v>0</v>
      </c>
      <c r="Q109" s="66">
        <f t="shared" si="96"/>
        <v>3800000</v>
      </c>
      <c r="R109" s="66">
        <f t="shared" si="97"/>
        <v>3800000</v>
      </c>
      <c r="S109" s="65">
        <v>0</v>
      </c>
      <c r="T109" s="66">
        <f t="shared" si="98"/>
        <v>3800000</v>
      </c>
      <c r="U109" s="64"/>
      <c r="V109" s="72">
        <v>43179</v>
      </c>
      <c r="W109" s="72">
        <v>43182</v>
      </c>
      <c r="X109" s="71">
        <v>3800000</v>
      </c>
      <c r="Y109" s="15" t="s">
        <v>123</v>
      </c>
      <c r="Z109" s="60" t="s">
        <v>159</v>
      </c>
      <c r="AA109" s="73" t="s">
        <v>724</v>
      </c>
      <c r="AB109" s="60" t="s">
        <v>383</v>
      </c>
      <c r="AC109" s="77">
        <v>43156</v>
      </c>
      <c r="AD109" s="77">
        <v>43166</v>
      </c>
      <c r="AE109" s="77">
        <v>43201</v>
      </c>
      <c r="AF109" s="15" t="s">
        <v>402</v>
      </c>
      <c r="AG109" s="67" t="str">
        <f t="shared" si="99"/>
        <v>CUMPLIÓ</v>
      </c>
      <c r="AH109" s="68">
        <f t="shared" si="100"/>
        <v>3800000</v>
      </c>
      <c r="AI109" s="15"/>
      <c r="AJ109" s="15" t="s">
        <v>725</v>
      </c>
      <c r="AK109" s="78"/>
      <c r="AL109" s="70" t="s">
        <v>723</v>
      </c>
      <c r="AM109" s="15">
        <v>0</v>
      </c>
      <c r="AN109" s="70"/>
      <c r="AO109" s="15"/>
      <c r="AP109" s="70"/>
      <c r="AQ109" s="80"/>
      <c r="AR109" s="70"/>
      <c r="AS109" s="66">
        <f t="shared" si="101"/>
        <v>0</v>
      </c>
      <c r="AT109" s="71"/>
      <c r="AU109" s="71"/>
      <c r="AV109" s="77"/>
      <c r="AW109" s="77"/>
      <c r="AX109" s="60" t="s">
        <v>249</v>
      </c>
      <c r="AY109" s="82">
        <v>0</v>
      </c>
      <c r="AZ109" s="69">
        <f t="shared" si="102"/>
        <v>0</v>
      </c>
      <c r="BA109" s="60" t="s">
        <v>119</v>
      </c>
      <c r="BB109" s="55" t="str">
        <f>IFERROR(VLOOKUP(BA109,CONVENCIONES!$A$67:$B$70,2,FALSE)," ")</f>
        <v xml:space="preserve"> </v>
      </c>
    </row>
    <row r="110" spans="1:54" s="58" customFormat="1" x14ac:dyDescent="0.25">
      <c r="A110" s="57">
        <f t="shared" si="70"/>
        <v>109</v>
      </c>
      <c r="B110" s="60" t="s">
        <v>24</v>
      </c>
      <c r="C110" s="61">
        <f>IFERROR(VLOOKUP(B110,[1]UNIDADES!$A:$F,2,FALSE)," ")</f>
        <v>4</v>
      </c>
      <c r="D110" s="61" t="str">
        <f>IFERROR(VLOOKUP(B110,[1]UNIDADES!$A:$F,4,FALSE)," ")</f>
        <v>REGIÓN 9</v>
      </c>
      <c r="E110" s="61" t="str">
        <f>IFERROR(VLOOKUP(B110,[1]UNIDADES!$A:$F,5,FALSE)," ")</f>
        <v>DIRECCIÓN INTELIGENCIA POLICIAL</v>
      </c>
      <c r="F110" s="61" t="str">
        <f>IFERROR(VLOOKUP(B110,[1]UNIDADES!$A:$F,6,FALSE)," ")</f>
        <v>830000097-5</v>
      </c>
      <c r="G110" s="62" t="s">
        <v>892</v>
      </c>
      <c r="H110" s="62">
        <v>3203051699</v>
      </c>
      <c r="I110" s="63" t="s">
        <v>893</v>
      </c>
      <c r="J110" s="63" t="s">
        <v>411</v>
      </c>
      <c r="K110" s="15" t="s">
        <v>498</v>
      </c>
      <c r="L110" s="15" t="s">
        <v>499</v>
      </c>
      <c r="M110" s="70" t="s">
        <v>726</v>
      </c>
      <c r="N110" s="71">
        <v>0</v>
      </c>
      <c r="O110" s="71">
        <v>40000000</v>
      </c>
      <c r="P110" s="71">
        <v>0</v>
      </c>
      <c r="Q110" s="66">
        <f t="shared" si="96"/>
        <v>40000000</v>
      </c>
      <c r="R110" s="66">
        <f t="shared" si="97"/>
        <v>40000000</v>
      </c>
      <c r="S110" s="65">
        <v>0</v>
      </c>
      <c r="T110" s="66">
        <f t="shared" si="98"/>
        <v>40000000</v>
      </c>
      <c r="U110" s="64"/>
      <c r="V110" s="72">
        <v>43184</v>
      </c>
      <c r="W110" s="72">
        <v>43187</v>
      </c>
      <c r="X110" s="71">
        <v>36139700</v>
      </c>
      <c r="Y110" s="15" t="s">
        <v>469</v>
      </c>
      <c r="Z110" s="60" t="s">
        <v>159</v>
      </c>
      <c r="AA110" s="73" t="s">
        <v>727</v>
      </c>
      <c r="AB110" s="60" t="s">
        <v>381</v>
      </c>
      <c r="AC110" s="77">
        <v>43157</v>
      </c>
      <c r="AD110" s="77">
        <v>43164</v>
      </c>
      <c r="AE110" s="77">
        <v>43206</v>
      </c>
      <c r="AF110" s="15" t="s">
        <v>384</v>
      </c>
      <c r="AG110" s="67" t="str">
        <f t="shared" si="99"/>
        <v>CUMPLIÓ</v>
      </c>
      <c r="AH110" s="68">
        <f t="shared" si="100"/>
        <v>36139700</v>
      </c>
      <c r="AI110" s="15"/>
      <c r="AJ110" s="15" t="s">
        <v>728</v>
      </c>
      <c r="AK110" s="15"/>
      <c r="AL110" s="70" t="s">
        <v>726</v>
      </c>
      <c r="AM110" s="15">
        <v>0</v>
      </c>
      <c r="AN110" s="70"/>
      <c r="AO110" s="15"/>
      <c r="AP110" s="70"/>
      <c r="AQ110" s="80"/>
      <c r="AR110" s="70"/>
      <c r="AS110" s="66">
        <f t="shared" si="101"/>
        <v>0</v>
      </c>
      <c r="AT110" s="71"/>
      <c r="AU110" s="71"/>
      <c r="AV110" s="77"/>
      <c r="AW110" s="77"/>
      <c r="AX110" s="60" t="s">
        <v>249</v>
      </c>
      <c r="AY110" s="82">
        <v>0</v>
      </c>
      <c r="AZ110" s="69">
        <f t="shared" si="102"/>
        <v>0</v>
      </c>
      <c r="BA110" s="60" t="s">
        <v>119</v>
      </c>
      <c r="BB110" s="55" t="str">
        <f>IFERROR(VLOOKUP(BA110,CONVENCIONES!$A$67:$B$70,2,FALSE)," ")</f>
        <v xml:space="preserve"> </v>
      </c>
    </row>
    <row r="111" spans="1:54" s="58" customFormat="1" x14ac:dyDescent="0.25">
      <c r="A111" s="57">
        <f t="shared" si="70"/>
        <v>110</v>
      </c>
      <c r="B111" s="60" t="s">
        <v>24</v>
      </c>
      <c r="C111" s="61">
        <f>IFERROR(VLOOKUP(B111,[1]UNIDADES!$A:$F,2,FALSE)," ")</f>
        <v>4</v>
      </c>
      <c r="D111" s="61" t="str">
        <f>IFERROR(VLOOKUP(B111,[1]UNIDADES!$A:$F,4,FALSE)," ")</f>
        <v>REGIÓN 9</v>
      </c>
      <c r="E111" s="61" t="str">
        <f>IFERROR(VLOOKUP(B111,[1]UNIDADES!$A:$F,5,FALSE)," ")</f>
        <v>DIRECCIÓN INTELIGENCIA POLICIAL</v>
      </c>
      <c r="F111" s="61" t="str">
        <f>IFERROR(VLOOKUP(B111,[1]UNIDADES!$A:$F,6,FALSE)," ")</f>
        <v>830000097-5</v>
      </c>
      <c r="G111" s="62" t="s">
        <v>892</v>
      </c>
      <c r="H111" s="62">
        <v>3203051699</v>
      </c>
      <c r="I111" s="63" t="s">
        <v>893</v>
      </c>
      <c r="J111" s="63" t="s">
        <v>411</v>
      </c>
      <c r="K111" s="15" t="s">
        <v>529</v>
      </c>
      <c r="L111" s="15" t="s">
        <v>529</v>
      </c>
      <c r="M111" s="70" t="s">
        <v>671</v>
      </c>
      <c r="N111" s="71">
        <v>0</v>
      </c>
      <c r="O111" s="71">
        <v>84000000</v>
      </c>
      <c r="P111" s="71">
        <v>0</v>
      </c>
      <c r="Q111" s="66">
        <f t="shared" ref="Q111" si="122">+O111+P111</f>
        <v>84000000</v>
      </c>
      <c r="R111" s="66">
        <f t="shared" ref="R111" si="123">+Q111+N111</f>
        <v>84000000</v>
      </c>
      <c r="S111" s="65">
        <v>0</v>
      </c>
      <c r="T111" s="66">
        <f t="shared" ref="T111" si="124">+R111+S111</f>
        <v>84000000</v>
      </c>
      <c r="U111" s="64"/>
      <c r="V111" s="72">
        <v>43191</v>
      </c>
      <c r="W111" s="72">
        <v>43194</v>
      </c>
      <c r="X111" s="71">
        <v>81991000</v>
      </c>
      <c r="Y111" s="15" t="s">
        <v>469</v>
      </c>
      <c r="Z111" s="60" t="s">
        <v>124</v>
      </c>
      <c r="AA111" s="73" t="s">
        <v>672</v>
      </c>
      <c r="AB111" s="60" t="s">
        <v>381</v>
      </c>
      <c r="AC111" s="77">
        <v>43120</v>
      </c>
      <c r="AD111" s="77">
        <v>43130</v>
      </c>
      <c r="AE111" s="77">
        <v>43237</v>
      </c>
      <c r="AF111" s="15" t="s">
        <v>384</v>
      </c>
      <c r="AG111" s="67" t="str">
        <f t="shared" ref="AG111" si="125">IFERROR(IF(AK111&lt;=AE111,"CUMPLIÓ","NO CUMPLIÓ")," ")</f>
        <v>CUMPLIÓ</v>
      </c>
      <c r="AH111" s="68">
        <f t="shared" ref="AH111" si="126">+X111-AS111</f>
        <v>81991000</v>
      </c>
      <c r="AI111" s="15"/>
      <c r="AJ111" s="15" t="s">
        <v>673</v>
      </c>
      <c r="AK111" s="78"/>
      <c r="AL111" s="70" t="s">
        <v>671</v>
      </c>
      <c r="AM111" s="15">
        <v>0</v>
      </c>
      <c r="AN111" s="70"/>
      <c r="AO111" s="15"/>
      <c r="AP111" s="70"/>
      <c r="AQ111" s="80"/>
      <c r="AR111" s="70"/>
      <c r="AS111" s="66">
        <f t="shared" ref="AS111" si="127">+AQ111+AR111</f>
        <v>0</v>
      </c>
      <c r="AT111" s="71"/>
      <c r="AU111" s="71"/>
      <c r="AV111" s="77"/>
      <c r="AW111" s="77"/>
      <c r="AX111" s="60" t="s">
        <v>249</v>
      </c>
      <c r="AY111" s="82">
        <v>0</v>
      </c>
      <c r="AZ111" s="69">
        <f t="shared" ref="AZ111" si="128">+AS111-AY111</f>
        <v>0</v>
      </c>
      <c r="BA111" s="60" t="s">
        <v>119</v>
      </c>
      <c r="BB111" s="55" t="str">
        <f>IFERROR(VLOOKUP(BA111,CONVENCIONES!$A$67:$B$70,2,FALSE)," ")</f>
        <v xml:space="preserve"> </v>
      </c>
    </row>
    <row r="112" spans="1:54" s="58" customFormat="1" x14ac:dyDescent="0.25">
      <c r="A112" s="57">
        <f t="shared" si="70"/>
        <v>111</v>
      </c>
      <c r="B112" s="60" t="s">
        <v>24</v>
      </c>
      <c r="C112" s="61">
        <f>IFERROR(VLOOKUP(B112,[1]UNIDADES!$A:$F,2,FALSE)," ")</f>
        <v>4</v>
      </c>
      <c r="D112" s="61" t="str">
        <f>IFERROR(VLOOKUP(B112,[1]UNIDADES!$A:$F,4,FALSE)," ")</f>
        <v>REGIÓN 9</v>
      </c>
      <c r="E112" s="61" t="str">
        <f>IFERROR(VLOOKUP(B112,[1]UNIDADES!$A:$F,5,FALSE)," ")</f>
        <v>DIRECCIÓN INTELIGENCIA POLICIAL</v>
      </c>
      <c r="F112" s="61" t="str">
        <f>IFERROR(VLOOKUP(B112,[1]UNIDADES!$A:$F,6,FALSE)," ")</f>
        <v>830000097-5</v>
      </c>
      <c r="G112" s="62" t="s">
        <v>892</v>
      </c>
      <c r="H112" s="62">
        <v>3203051699</v>
      </c>
      <c r="I112" s="63" t="s">
        <v>893</v>
      </c>
      <c r="J112" s="63" t="s">
        <v>411</v>
      </c>
      <c r="K112" s="15" t="s">
        <v>448</v>
      </c>
      <c r="L112" s="15" t="s">
        <v>413</v>
      </c>
      <c r="M112" s="70" t="s">
        <v>729</v>
      </c>
      <c r="N112" s="71">
        <v>0</v>
      </c>
      <c r="O112" s="71">
        <v>6300000</v>
      </c>
      <c r="P112" s="71">
        <v>0</v>
      </c>
      <c r="Q112" s="66">
        <f t="shared" si="96"/>
        <v>6300000</v>
      </c>
      <c r="R112" s="66">
        <f t="shared" si="97"/>
        <v>6300000</v>
      </c>
      <c r="S112" s="65">
        <v>0</v>
      </c>
      <c r="T112" s="66">
        <f t="shared" si="98"/>
        <v>6300000</v>
      </c>
      <c r="U112" s="64"/>
      <c r="V112" s="72">
        <v>43198</v>
      </c>
      <c r="W112" s="72">
        <v>43202</v>
      </c>
      <c r="X112" s="71">
        <v>6300000</v>
      </c>
      <c r="Y112" s="15" t="s">
        <v>123</v>
      </c>
      <c r="Z112" s="60" t="s">
        <v>159</v>
      </c>
      <c r="AA112" s="73" t="s">
        <v>730</v>
      </c>
      <c r="AB112" s="60" t="s">
        <v>381</v>
      </c>
      <c r="AC112" s="77">
        <v>43120</v>
      </c>
      <c r="AD112" s="77">
        <v>43131</v>
      </c>
      <c r="AE112" s="77">
        <v>43217</v>
      </c>
      <c r="AF112" s="15" t="s">
        <v>384</v>
      </c>
      <c r="AG112" s="67" t="str">
        <f t="shared" si="99"/>
        <v>CUMPLIÓ</v>
      </c>
      <c r="AH112" s="68">
        <f t="shared" si="100"/>
        <v>6300000</v>
      </c>
      <c r="AI112" s="15"/>
      <c r="AJ112" s="15" t="s">
        <v>731</v>
      </c>
      <c r="AK112" s="15"/>
      <c r="AL112" s="70" t="s">
        <v>729</v>
      </c>
      <c r="AM112" s="15">
        <v>0</v>
      </c>
      <c r="AN112" s="70"/>
      <c r="AO112" s="15"/>
      <c r="AP112" s="70"/>
      <c r="AQ112" s="80"/>
      <c r="AR112" s="70"/>
      <c r="AS112" s="66">
        <f t="shared" si="101"/>
        <v>0</v>
      </c>
      <c r="AT112" s="71"/>
      <c r="AU112" s="71"/>
      <c r="AV112" s="77"/>
      <c r="AW112" s="77"/>
      <c r="AX112" s="60" t="s">
        <v>249</v>
      </c>
      <c r="AY112" s="82">
        <v>0</v>
      </c>
      <c r="AZ112" s="69">
        <f t="shared" si="102"/>
        <v>0</v>
      </c>
      <c r="BA112" s="60" t="s">
        <v>119</v>
      </c>
      <c r="BB112" s="55" t="str">
        <f>IFERROR(VLOOKUP(BA112,CONVENCIONES!$A$67:$B$70,2,FALSE)," ")</f>
        <v xml:space="preserve"> </v>
      </c>
    </row>
    <row r="113" spans="1:54" s="58" customFormat="1" ht="14.25" customHeight="1" x14ac:dyDescent="0.25">
      <c r="A113" s="57">
        <f t="shared" si="70"/>
        <v>112</v>
      </c>
      <c r="B113" s="60" t="s">
        <v>24</v>
      </c>
      <c r="C113" s="61">
        <f>IFERROR(VLOOKUP(B113,[1]UNIDADES!$A:$F,2,FALSE)," ")</f>
        <v>4</v>
      </c>
      <c r="D113" s="61" t="str">
        <f>IFERROR(VLOOKUP(B113,[1]UNIDADES!$A:$F,4,FALSE)," ")</f>
        <v>REGIÓN 9</v>
      </c>
      <c r="E113" s="61" t="str">
        <f>IFERROR(VLOOKUP(B113,[1]UNIDADES!$A:$F,5,FALSE)," ")</f>
        <v>DIRECCIÓN INTELIGENCIA POLICIAL</v>
      </c>
      <c r="F113" s="61" t="str">
        <f>IFERROR(VLOOKUP(B113,[1]UNIDADES!$A:$F,6,FALSE)," ")</f>
        <v>830000097-5</v>
      </c>
      <c r="G113" s="62" t="s">
        <v>892</v>
      </c>
      <c r="H113" s="62">
        <v>3203051699</v>
      </c>
      <c r="I113" s="63" t="s">
        <v>893</v>
      </c>
      <c r="J113" s="63" t="s">
        <v>411</v>
      </c>
      <c r="K113" s="15" t="s">
        <v>529</v>
      </c>
      <c r="L113" s="15" t="s">
        <v>529</v>
      </c>
      <c r="M113" s="70" t="s">
        <v>674</v>
      </c>
      <c r="N113" s="71">
        <v>0</v>
      </c>
      <c r="O113" s="71">
        <v>95000000</v>
      </c>
      <c r="P113" s="71">
        <v>0</v>
      </c>
      <c r="Q113" s="66">
        <f t="shared" ref="Q113:Q118" si="129">+O113+P113</f>
        <v>95000000</v>
      </c>
      <c r="R113" s="66">
        <f t="shared" ref="R113:R117" si="130">+Q113+N113</f>
        <v>95000000</v>
      </c>
      <c r="S113" s="65">
        <v>0</v>
      </c>
      <c r="T113" s="66">
        <f t="shared" ref="T113:T118" si="131">+R113+S113</f>
        <v>95000000</v>
      </c>
      <c r="U113" s="64"/>
      <c r="V113" s="72">
        <v>43200</v>
      </c>
      <c r="W113" s="72">
        <v>43206</v>
      </c>
      <c r="X113" s="71">
        <v>94650000</v>
      </c>
      <c r="Y113" s="15" t="s">
        <v>469</v>
      </c>
      <c r="Z113" s="60" t="s">
        <v>124</v>
      </c>
      <c r="AA113" s="73" t="s">
        <v>675</v>
      </c>
      <c r="AB113" s="60" t="s">
        <v>381</v>
      </c>
      <c r="AC113" s="77">
        <v>43120</v>
      </c>
      <c r="AD113" s="77">
        <v>43138</v>
      </c>
      <c r="AE113" s="77">
        <v>43250</v>
      </c>
      <c r="AF113" s="15" t="s">
        <v>384</v>
      </c>
      <c r="AG113" s="67" t="str">
        <f t="shared" ref="AG113:AG118" si="132">IFERROR(IF(AK113&lt;=AE113,"CUMPLIÓ","NO CUMPLIÓ")," ")</f>
        <v>CUMPLIÓ</v>
      </c>
      <c r="AH113" s="68">
        <f t="shared" ref="AH113:AH118" si="133">+X113-AS113</f>
        <v>94650000</v>
      </c>
      <c r="AI113" s="15"/>
      <c r="AJ113" s="15" t="s">
        <v>676</v>
      </c>
      <c r="AK113" s="78"/>
      <c r="AL113" s="70" t="s">
        <v>674</v>
      </c>
      <c r="AM113" s="15">
        <v>0</v>
      </c>
      <c r="AN113" s="70"/>
      <c r="AO113" s="15"/>
      <c r="AP113" s="70"/>
      <c r="AQ113" s="80"/>
      <c r="AR113" s="70"/>
      <c r="AS113" s="66">
        <f t="shared" ref="AS113:AS118" si="134">+AQ113+AR113</f>
        <v>0</v>
      </c>
      <c r="AT113" s="71"/>
      <c r="AU113" s="71"/>
      <c r="AV113" s="77"/>
      <c r="AW113" s="77"/>
      <c r="AX113" s="60" t="s">
        <v>249</v>
      </c>
      <c r="AY113" s="82">
        <v>0</v>
      </c>
      <c r="AZ113" s="69">
        <f t="shared" ref="AZ113:AZ118" si="135">+AS113-AY113</f>
        <v>0</v>
      </c>
      <c r="BA113" s="60" t="s">
        <v>119</v>
      </c>
      <c r="BB113" s="55" t="str">
        <f>IFERROR(VLOOKUP(BA113,CONVENCIONES!$A$67:$B$70,2,FALSE)," ")</f>
        <v xml:space="preserve"> </v>
      </c>
    </row>
    <row r="114" spans="1:54" s="58" customFormat="1" x14ac:dyDescent="0.25">
      <c r="A114" s="57">
        <f t="shared" si="70"/>
        <v>113</v>
      </c>
      <c r="B114" s="60" t="s">
        <v>24</v>
      </c>
      <c r="C114" s="61">
        <f>IFERROR(VLOOKUP(B114,[1]UNIDADES!$A:$F,2,FALSE)," ")</f>
        <v>4</v>
      </c>
      <c r="D114" s="61" t="str">
        <f>IFERROR(VLOOKUP(B114,[1]UNIDADES!$A:$F,4,FALSE)," ")</f>
        <v>REGIÓN 9</v>
      </c>
      <c r="E114" s="61" t="str">
        <f>IFERROR(VLOOKUP(B114,[1]UNIDADES!$A:$F,5,FALSE)," ")</f>
        <v>DIRECCIÓN INTELIGENCIA POLICIAL</v>
      </c>
      <c r="F114" s="61" t="str">
        <f>IFERROR(VLOOKUP(B114,[1]UNIDADES!$A:$F,6,FALSE)," ")</f>
        <v>830000097-5</v>
      </c>
      <c r="G114" s="62" t="s">
        <v>892</v>
      </c>
      <c r="H114" s="62">
        <v>3203051699</v>
      </c>
      <c r="I114" s="63" t="s">
        <v>893</v>
      </c>
      <c r="J114" s="63" t="s">
        <v>411</v>
      </c>
      <c r="K114" s="15" t="s">
        <v>405</v>
      </c>
      <c r="L114" s="15" t="s">
        <v>405</v>
      </c>
      <c r="M114" s="70" t="s">
        <v>683</v>
      </c>
      <c r="N114" s="71">
        <v>0</v>
      </c>
      <c r="O114" s="71">
        <v>2972552858</v>
      </c>
      <c r="P114" s="71">
        <v>0</v>
      </c>
      <c r="Q114" s="66">
        <f t="shared" si="129"/>
        <v>2972552858</v>
      </c>
      <c r="R114" s="66">
        <f t="shared" si="130"/>
        <v>2972552858</v>
      </c>
      <c r="S114" s="65">
        <v>0</v>
      </c>
      <c r="T114" s="66">
        <f t="shared" si="131"/>
        <v>2972552858</v>
      </c>
      <c r="U114" s="64"/>
      <c r="V114" s="72">
        <v>43217</v>
      </c>
      <c r="W114" s="72">
        <v>43222</v>
      </c>
      <c r="X114" s="71">
        <v>2971552738</v>
      </c>
      <c r="Y114" s="15" t="s">
        <v>469</v>
      </c>
      <c r="Z114" s="60" t="s">
        <v>158</v>
      </c>
      <c r="AA114" s="73" t="s">
        <v>684</v>
      </c>
      <c r="AB114" s="60" t="s">
        <v>384</v>
      </c>
      <c r="AC114" s="77">
        <v>43169</v>
      </c>
      <c r="AD114" s="77">
        <v>43209</v>
      </c>
      <c r="AE114" s="77">
        <v>43279</v>
      </c>
      <c r="AF114" s="15" t="s">
        <v>383</v>
      </c>
      <c r="AG114" s="67" t="str">
        <f t="shared" si="132"/>
        <v>CUMPLIÓ</v>
      </c>
      <c r="AH114" s="68">
        <f t="shared" si="133"/>
        <v>2971552738</v>
      </c>
      <c r="AI114" s="15"/>
      <c r="AJ114" s="15" t="s">
        <v>685</v>
      </c>
      <c r="AK114" s="78"/>
      <c r="AL114" s="70" t="s">
        <v>683</v>
      </c>
      <c r="AM114" s="15">
        <v>0</v>
      </c>
      <c r="AN114" s="70"/>
      <c r="AO114" s="15"/>
      <c r="AP114" s="70"/>
      <c r="AQ114" s="80"/>
      <c r="AR114" s="70"/>
      <c r="AS114" s="66">
        <f t="shared" si="134"/>
        <v>0</v>
      </c>
      <c r="AT114" s="71"/>
      <c r="AU114" s="71"/>
      <c r="AV114" s="77"/>
      <c r="AW114" s="77"/>
      <c r="AX114" s="60" t="s">
        <v>249</v>
      </c>
      <c r="AY114" s="82">
        <v>0</v>
      </c>
      <c r="AZ114" s="69">
        <f t="shared" si="135"/>
        <v>0</v>
      </c>
      <c r="BA114" s="60" t="s">
        <v>119</v>
      </c>
      <c r="BB114" s="55" t="str">
        <f>IFERROR(VLOOKUP(BA114,CONVENCIONES!$A$67:$B$70,2,FALSE)," ")</f>
        <v xml:space="preserve"> </v>
      </c>
    </row>
    <row r="115" spans="1:54" s="58" customFormat="1" x14ac:dyDescent="0.25">
      <c r="A115" s="57">
        <f t="shared" si="70"/>
        <v>114</v>
      </c>
      <c r="B115" s="60" t="s">
        <v>24</v>
      </c>
      <c r="C115" s="61">
        <f>IFERROR(VLOOKUP(B115,[1]UNIDADES!$A:$F,2,FALSE)," ")</f>
        <v>4</v>
      </c>
      <c r="D115" s="61" t="str">
        <f>IFERROR(VLOOKUP(B115,[1]UNIDADES!$A:$F,4,FALSE)," ")</f>
        <v>REGIÓN 9</v>
      </c>
      <c r="E115" s="61" t="str">
        <f>IFERROR(VLOOKUP(B115,[1]UNIDADES!$A:$F,5,FALSE)," ")</f>
        <v>DIRECCIÓN INTELIGENCIA POLICIAL</v>
      </c>
      <c r="F115" s="61" t="str">
        <f>IFERROR(VLOOKUP(B115,[1]UNIDADES!$A:$F,6,FALSE)," ")</f>
        <v>830000097-5</v>
      </c>
      <c r="G115" s="62" t="s">
        <v>892</v>
      </c>
      <c r="H115" s="62">
        <v>3203051699</v>
      </c>
      <c r="I115" s="63" t="s">
        <v>893</v>
      </c>
      <c r="J115" s="63" t="s">
        <v>411</v>
      </c>
      <c r="K115" s="15" t="s">
        <v>529</v>
      </c>
      <c r="L115" s="15" t="s">
        <v>529</v>
      </c>
      <c r="M115" s="70" t="s">
        <v>671</v>
      </c>
      <c r="N115" s="71">
        <v>0</v>
      </c>
      <c r="O115" s="71">
        <v>84000000</v>
      </c>
      <c r="P115" s="71">
        <v>0</v>
      </c>
      <c r="Q115" s="66">
        <f t="shared" si="129"/>
        <v>84000000</v>
      </c>
      <c r="R115" s="66">
        <f t="shared" si="130"/>
        <v>84000000</v>
      </c>
      <c r="S115" s="65">
        <v>0</v>
      </c>
      <c r="T115" s="66">
        <f t="shared" si="131"/>
        <v>84000000</v>
      </c>
      <c r="U115" s="64"/>
      <c r="V115" s="72">
        <v>43244</v>
      </c>
      <c r="W115" s="72">
        <v>43249</v>
      </c>
      <c r="X115" s="71">
        <v>81991000</v>
      </c>
      <c r="Y115" s="15" t="s">
        <v>469</v>
      </c>
      <c r="Z115" s="60" t="s">
        <v>124</v>
      </c>
      <c r="AA115" s="73" t="s">
        <v>795</v>
      </c>
      <c r="AB115" s="60" t="s">
        <v>381</v>
      </c>
      <c r="AC115" s="77">
        <v>43120</v>
      </c>
      <c r="AD115" s="77">
        <v>43130</v>
      </c>
      <c r="AE115" s="77">
        <v>43291</v>
      </c>
      <c r="AF115" s="15" t="s">
        <v>384</v>
      </c>
      <c r="AG115" s="67" t="str">
        <f t="shared" si="132"/>
        <v>CUMPLIÓ</v>
      </c>
      <c r="AH115" s="68">
        <f t="shared" si="133"/>
        <v>81991000</v>
      </c>
      <c r="AI115" s="15"/>
      <c r="AJ115" s="15" t="s">
        <v>796</v>
      </c>
      <c r="AK115" s="78"/>
      <c r="AL115" s="70" t="s">
        <v>671</v>
      </c>
      <c r="AM115" s="15">
        <v>0</v>
      </c>
      <c r="AN115" s="70"/>
      <c r="AO115" s="15"/>
      <c r="AP115" s="70"/>
      <c r="AQ115" s="80"/>
      <c r="AR115" s="70"/>
      <c r="AS115" s="66">
        <f t="shared" si="134"/>
        <v>0</v>
      </c>
      <c r="AT115" s="71"/>
      <c r="AU115" s="71"/>
      <c r="AV115" s="77"/>
      <c r="AW115" s="77"/>
      <c r="AX115" s="60" t="s">
        <v>249</v>
      </c>
      <c r="AY115" s="82">
        <v>0</v>
      </c>
      <c r="AZ115" s="69">
        <f t="shared" si="135"/>
        <v>0</v>
      </c>
      <c r="BA115" s="60" t="s">
        <v>119</v>
      </c>
      <c r="BB115" s="55" t="str">
        <f>IFERROR(VLOOKUP(BA115,CONVENCIONES!$A$67:$B$70,2,FALSE)," ")</f>
        <v xml:space="preserve"> </v>
      </c>
    </row>
    <row r="116" spans="1:54" s="58" customFormat="1" x14ac:dyDescent="0.25">
      <c r="A116" s="57">
        <f t="shared" si="70"/>
        <v>115</v>
      </c>
      <c r="B116" s="60" t="s">
        <v>24</v>
      </c>
      <c r="C116" s="61">
        <f>IFERROR(VLOOKUP(B116,[1]UNIDADES!$A:$F,2,FALSE)," ")</f>
        <v>4</v>
      </c>
      <c r="D116" s="61" t="str">
        <f>IFERROR(VLOOKUP(B116,[1]UNIDADES!$A:$F,4,FALSE)," ")</f>
        <v>REGIÓN 9</v>
      </c>
      <c r="E116" s="61" t="str">
        <f>IFERROR(VLOOKUP(B116,[1]UNIDADES!$A:$F,5,FALSE)," ")</f>
        <v>DIRECCIÓN INTELIGENCIA POLICIAL</v>
      </c>
      <c r="F116" s="61" t="str">
        <f>IFERROR(VLOOKUP(B116,[1]UNIDADES!$A:$F,6,FALSE)," ")</f>
        <v>830000097-5</v>
      </c>
      <c r="G116" s="62" t="s">
        <v>892</v>
      </c>
      <c r="H116" s="62">
        <v>3203051699</v>
      </c>
      <c r="I116" s="63" t="s">
        <v>893</v>
      </c>
      <c r="J116" s="63" t="s">
        <v>411</v>
      </c>
      <c r="K116" s="15" t="s">
        <v>693</v>
      </c>
      <c r="L116" s="15" t="s">
        <v>693</v>
      </c>
      <c r="M116" s="74" t="s">
        <v>803</v>
      </c>
      <c r="N116" s="71">
        <v>0</v>
      </c>
      <c r="O116" s="71">
        <v>20000000</v>
      </c>
      <c r="P116" s="71">
        <v>0</v>
      </c>
      <c r="Q116" s="66">
        <f t="shared" si="129"/>
        <v>20000000</v>
      </c>
      <c r="R116" s="66">
        <f t="shared" si="130"/>
        <v>20000000</v>
      </c>
      <c r="S116" s="65">
        <v>0</v>
      </c>
      <c r="T116" s="66">
        <f t="shared" si="131"/>
        <v>20000000</v>
      </c>
      <c r="U116" s="64"/>
      <c r="V116" s="72">
        <v>43255</v>
      </c>
      <c r="W116" s="72">
        <v>43259</v>
      </c>
      <c r="X116" s="71">
        <v>19470000</v>
      </c>
      <c r="Y116" s="15" t="s">
        <v>469</v>
      </c>
      <c r="Z116" s="60" t="s">
        <v>159</v>
      </c>
      <c r="AA116" s="73" t="s">
        <v>804</v>
      </c>
      <c r="AB116" s="60" t="s">
        <v>386</v>
      </c>
      <c r="AC116" s="77">
        <v>43234</v>
      </c>
      <c r="AD116" s="77">
        <v>43247</v>
      </c>
      <c r="AE116" s="77">
        <v>43285</v>
      </c>
      <c r="AF116" s="15" t="s">
        <v>387</v>
      </c>
      <c r="AG116" s="67" t="str">
        <f t="shared" si="132"/>
        <v>CUMPLIÓ</v>
      </c>
      <c r="AH116" s="68">
        <f t="shared" si="133"/>
        <v>19470000</v>
      </c>
      <c r="AI116" s="15"/>
      <c r="AJ116" s="15" t="s">
        <v>805</v>
      </c>
      <c r="AK116" s="78"/>
      <c r="AL116" s="70" t="s">
        <v>803</v>
      </c>
      <c r="AM116" s="15">
        <v>0</v>
      </c>
      <c r="AN116" s="70"/>
      <c r="AO116" s="15"/>
      <c r="AP116" s="70"/>
      <c r="AQ116" s="80"/>
      <c r="AR116" s="70"/>
      <c r="AS116" s="66">
        <f t="shared" si="134"/>
        <v>0</v>
      </c>
      <c r="AT116" s="71"/>
      <c r="AU116" s="71"/>
      <c r="AV116" s="77"/>
      <c r="AW116" s="77"/>
      <c r="AX116" s="60" t="s">
        <v>260</v>
      </c>
      <c r="AY116" s="82">
        <v>0</v>
      </c>
      <c r="AZ116" s="69">
        <f t="shared" si="135"/>
        <v>0</v>
      </c>
      <c r="BA116" s="60" t="s">
        <v>119</v>
      </c>
      <c r="BB116" s="55" t="str">
        <f>IFERROR(VLOOKUP(BA116,CONVENCIONES!$A$67:$B$70,2,FALSE)," ")</f>
        <v xml:space="preserve"> </v>
      </c>
    </row>
    <row r="117" spans="1:54" s="58" customFormat="1" x14ac:dyDescent="0.25">
      <c r="A117" s="57">
        <f t="shared" si="70"/>
        <v>116</v>
      </c>
      <c r="B117" s="60" t="s">
        <v>24</v>
      </c>
      <c r="C117" s="61">
        <f>IFERROR(VLOOKUP(B117,[1]UNIDADES!$A:$F,2,FALSE)," ")</f>
        <v>4</v>
      </c>
      <c r="D117" s="61" t="str">
        <f>IFERROR(VLOOKUP(B117,[1]UNIDADES!$A:$F,4,FALSE)," ")</f>
        <v>REGIÓN 9</v>
      </c>
      <c r="E117" s="61" t="str">
        <f>IFERROR(VLOOKUP(B117,[1]UNIDADES!$A:$F,5,FALSE)," ")</f>
        <v>DIRECCIÓN INTELIGENCIA POLICIAL</v>
      </c>
      <c r="F117" s="61" t="str">
        <f>IFERROR(VLOOKUP(B117,[1]UNIDADES!$A:$F,6,FALSE)," ")</f>
        <v>830000097-5</v>
      </c>
      <c r="G117" s="62" t="s">
        <v>892</v>
      </c>
      <c r="H117" s="62">
        <v>3203051699</v>
      </c>
      <c r="I117" s="63" t="s">
        <v>893</v>
      </c>
      <c r="J117" s="63" t="s">
        <v>411</v>
      </c>
      <c r="K117" s="15" t="s">
        <v>448</v>
      </c>
      <c r="L117" s="15" t="s">
        <v>413</v>
      </c>
      <c r="M117" s="70" t="s">
        <v>777</v>
      </c>
      <c r="N117" s="71">
        <v>0</v>
      </c>
      <c r="O117" s="71">
        <v>52562980.649999999</v>
      </c>
      <c r="P117" s="71">
        <v>0</v>
      </c>
      <c r="Q117" s="66">
        <f t="shared" si="129"/>
        <v>52562980.649999999</v>
      </c>
      <c r="R117" s="66">
        <f t="shared" si="130"/>
        <v>52562980.649999999</v>
      </c>
      <c r="S117" s="65">
        <v>0</v>
      </c>
      <c r="T117" s="66">
        <f t="shared" si="131"/>
        <v>52562980.649999999</v>
      </c>
      <c r="U117" s="64"/>
      <c r="V117" s="72">
        <v>43284</v>
      </c>
      <c r="W117" s="72">
        <v>43290</v>
      </c>
      <c r="X117" s="71">
        <v>50509889.399999999</v>
      </c>
      <c r="Y117" s="15" t="s">
        <v>436</v>
      </c>
      <c r="Z117" s="60" t="s">
        <v>159</v>
      </c>
      <c r="AA117" s="73" t="s">
        <v>837</v>
      </c>
      <c r="AB117" s="60" t="s">
        <v>387</v>
      </c>
      <c r="AC117" s="77">
        <v>43263</v>
      </c>
      <c r="AD117" s="77">
        <v>43273</v>
      </c>
      <c r="AE117" s="77">
        <v>43308</v>
      </c>
      <c r="AF117" s="15" t="s">
        <v>388</v>
      </c>
      <c r="AG117" s="67" t="str">
        <f t="shared" si="132"/>
        <v>CUMPLIÓ</v>
      </c>
      <c r="AH117" s="68">
        <f t="shared" si="133"/>
        <v>50509889.399999999</v>
      </c>
      <c r="AI117" s="15"/>
      <c r="AJ117" s="15" t="s">
        <v>838</v>
      </c>
      <c r="AK117" s="15"/>
      <c r="AL117" s="70" t="s">
        <v>839</v>
      </c>
      <c r="AM117" s="15">
        <v>0</v>
      </c>
      <c r="AN117" s="70"/>
      <c r="AO117" s="15"/>
      <c r="AP117" s="70"/>
      <c r="AQ117" s="80"/>
      <c r="AR117" s="70"/>
      <c r="AS117" s="66">
        <f t="shared" si="134"/>
        <v>0</v>
      </c>
      <c r="AT117" s="71"/>
      <c r="AU117" s="71"/>
      <c r="AV117" s="77"/>
      <c r="AW117" s="77"/>
      <c r="AX117" s="60" t="s">
        <v>260</v>
      </c>
      <c r="AY117" s="82">
        <v>0</v>
      </c>
      <c r="AZ117" s="69">
        <f t="shared" si="135"/>
        <v>0</v>
      </c>
      <c r="BA117" s="60" t="s">
        <v>119</v>
      </c>
      <c r="BB117" s="55" t="str">
        <f>IFERROR(VLOOKUP(BA117,CONVENCIONES!$A$67:$B$70,2,FALSE)," ")</f>
        <v xml:space="preserve"> </v>
      </c>
    </row>
    <row r="118" spans="1:54" s="58" customFormat="1" x14ac:dyDescent="0.25">
      <c r="A118" s="57">
        <f t="shared" si="70"/>
        <v>117</v>
      </c>
      <c r="B118" s="60" t="s">
        <v>24</v>
      </c>
      <c r="C118" s="61">
        <v>4</v>
      </c>
      <c r="D118" s="61" t="s">
        <v>183</v>
      </c>
      <c r="E118" s="61" t="s">
        <v>76</v>
      </c>
      <c r="F118" s="61" t="str">
        <f>IFERROR(VLOOKUP(B118,[1]UNIDADES!$A:$F,6,FALSE)," ")</f>
        <v>830000097-5</v>
      </c>
      <c r="G118" s="62" t="s">
        <v>892</v>
      </c>
      <c r="H118" s="62">
        <v>3203051699</v>
      </c>
      <c r="I118" s="63" t="s">
        <v>893</v>
      </c>
      <c r="J118" s="63" t="s">
        <v>411</v>
      </c>
      <c r="K118" s="15" t="s">
        <v>956</v>
      </c>
      <c r="L118" s="15" t="s">
        <v>413</v>
      </c>
      <c r="M118" s="70" t="s">
        <v>954</v>
      </c>
      <c r="N118" s="71">
        <v>0</v>
      </c>
      <c r="O118" s="71">
        <v>40000000</v>
      </c>
      <c r="P118" s="71">
        <v>0</v>
      </c>
      <c r="Q118" s="66">
        <f t="shared" si="129"/>
        <v>40000000</v>
      </c>
      <c r="R118" s="66">
        <f>+Q118+N118</f>
        <v>40000000</v>
      </c>
      <c r="S118" s="65">
        <v>0</v>
      </c>
      <c r="T118" s="66">
        <f t="shared" si="131"/>
        <v>40000000</v>
      </c>
      <c r="U118" s="64"/>
      <c r="V118" s="72">
        <v>43367</v>
      </c>
      <c r="W118" s="72">
        <v>43396</v>
      </c>
      <c r="X118" s="71">
        <v>32972700</v>
      </c>
      <c r="Y118" s="15" t="s">
        <v>794</v>
      </c>
      <c r="Z118" s="60" t="s">
        <v>159</v>
      </c>
      <c r="AA118" s="73" t="s">
        <v>963</v>
      </c>
      <c r="AB118" s="60" t="s">
        <v>390</v>
      </c>
      <c r="AC118" s="72">
        <v>43367</v>
      </c>
      <c r="AD118" s="77">
        <v>43396</v>
      </c>
      <c r="AE118" s="77">
        <v>43417</v>
      </c>
      <c r="AF118" s="15" t="s">
        <v>392</v>
      </c>
      <c r="AG118" s="67" t="str">
        <f t="shared" si="132"/>
        <v>CUMPLIÓ</v>
      </c>
      <c r="AH118" s="68">
        <f t="shared" si="133"/>
        <v>32972700</v>
      </c>
      <c r="AI118" s="15"/>
      <c r="AJ118" s="15"/>
      <c r="AK118" s="78"/>
      <c r="AL118" s="70" t="s">
        <v>954</v>
      </c>
      <c r="AM118" s="15">
        <v>0</v>
      </c>
      <c r="AN118" s="70"/>
      <c r="AO118" s="15"/>
      <c r="AP118" s="70"/>
      <c r="AQ118" s="80"/>
      <c r="AR118" s="70"/>
      <c r="AS118" s="66">
        <f t="shared" si="134"/>
        <v>0</v>
      </c>
      <c r="AT118" s="71"/>
      <c r="AU118" s="71"/>
      <c r="AV118" s="77"/>
      <c r="AW118" s="77"/>
      <c r="AX118" s="60" t="s">
        <v>260</v>
      </c>
      <c r="AY118" s="82">
        <v>0</v>
      </c>
      <c r="AZ118" s="69">
        <f t="shared" si="135"/>
        <v>0</v>
      </c>
      <c r="BA118" s="60" t="s">
        <v>119</v>
      </c>
      <c r="BB118" s="55" t="str">
        <f>IFERROR(VLOOKUP(BA118,CONVENCIONES!$A$67:$B$70,2,FALSE)," ")</f>
        <v xml:space="preserve"> </v>
      </c>
    </row>
    <row r="119" spans="1:54" x14ac:dyDescent="0.25">
      <c r="BA119" s="38" t="s">
        <v>127</v>
      </c>
      <c r="BB119" s="55" t="str">
        <f>IFERROR(VLOOKUP(BA119,CONVENCIONES!$A$67:$B$70,2,FALSE)," ")</f>
        <v>ESTUDIOS PREVIOS DEVUELTOS</v>
      </c>
    </row>
    <row r="120" spans="1:54" x14ac:dyDescent="0.25">
      <c r="BA120" s="38" t="s">
        <v>170</v>
      </c>
      <c r="BB120" s="55" t="str">
        <f>IFERROR(VLOOKUP(BA120,CONVENCIONES!$A$67:$B$70,2,FALSE)," ")</f>
        <v>ESTUDIOS PREVIOS POR LLEGAR</v>
      </c>
    </row>
    <row r="121" spans="1:54" x14ac:dyDescent="0.25">
      <c r="BA121" s="38" t="s">
        <v>128</v>
      </c>
      <c r="BB121" s="55" t="str">
        <f>IFERROR(VLOOKUP(BA121,CONVENCIONES!$A$67:$B$70,2,FALSE)," ")</f>
        <v>ESTUDIOS PREVIOS EN REVISIÓN</v>
      </c>
    </row>
  </sheetData>
  <sheetProtection insertColumns="0" insertRows="0" autoFilter="0"/>
  <hyperlinks>
    <hyperlink ref="I2" r:id="rId1"/>
    <hyperlink ref="J2" r:id="rId2"/>
    <hyperlink ref="I3" r:id="rId3"/>
    <hyperlink ref="J3" r:id="rId4"/>
    <hyperlink ref="I12" r:id="rId5"/>
    <hyperlink ref="J12" r:id="rId6"/>
    <hyperlink ref="I54" r:id="rId7"/>
    <hyperlink ref="J54" r:id="rId8"/>
    <hyperlink ref="J81" r:id="rId9"/>
    <hyperlink ref="I77" r:id="rId10"/>
    <hyperlink ref="I79:I83" r:id="rId11" display="octavio.llano@correo.policia.gov.co"/>
    <hyperlink ref="I86" r:id="rId12"/>
    <hyperlink ref="I97" r:id="rId13"/>
    <hyperlink ref="I98" r:id="rId14"/>
    <hyperlink ref="I99" r:id="rId15"/>
    <hyperlink ref="I100" r:id="rId16"/>
    <hyperlink ref="I101" r:id="rId17"/>
    <hyperlink ref="I102" r:id="rId18"/>
    <hyperlink ref="I103" r:id="rId19"/>
    <hyperlink ref="I104" r:id="rId20"/>
    <hyperlink ref="I105" r:id="rId21"/>
    <hyperlink ref="I106" r:id="rId22"/>
    <hyperlink ref="I107" r:id="rId23"/>
    <hyperlink ref="I108" r:id="rId24"/>
    <hyperlink ref="I109" r:id="rId25"/>
    <hyperlink ref="I110" r:id="rId26"/>
    <hyperlink ref="I111" r:id="rId27"/>
    <hyperlink ref="I112" r:id="rId28"/>
    <hyperlink ref="I113" r:id="rId29"/>
    <hyperlink ref="I114" r:id="rId30"/>
    <hyperlink ref="I115" r:id="rId31"/>
    <hyperlink ref="I116" r:id="rId32"/>
    <hyperlink ref="I117" r:id="rId33"/>
    <hyperlink ref="I76" r:id="rId34"/>
    <hyperlink ref="I78" r:id="rId35"/>
    <hyperlink ref="I82" r:id="rId36"/>
    <hyperlink ref="J4" r:id="rId37"/>
    <hyperlink ref="I4" r:id="rId38"/>
    <hyperlink ref="I6" r:id="rId39"/>
    <hyperlink ref="J13" r:id="rId40"/>
    <hyperlink ref="I13" r:id="rId41"/>
    <hyperlink ref="I63" r:id="rId42"/>
    <hyperlink ref="I69" r:id="rId43"/>
    <hyperlink ref="I74" r:id="rId44"/>
    <hyperlink ref="I19" r:id="rId45"/>
    <hyperlink ref="I84" r:id="rId46"/>
    <hyperlink ref="I85" r:id="rId47"/>
    <hyperlink ref="I87" r:id="rId48"/>
    <hyperlink ref="I95" r:id="rId49"/>
    <hyperlink ref="I88" r:id="rId50"/>
    <hyperlink ref="I118" r:id="rId51"/>
    <hyperlink ref="I89" r:id="rId52"/>
    <hyperlink ref="I90" r:id="rId53"/>
    <hyperlink ref="I91" r:id="rId54"/>
    <hyperlink ref="I92" r:id="rId55"/>
    <hyperlink ref="I93" r:id="rId56"/>
    <hyperlink ref="I94" r:id="rId57"/>
    <hyperlink ref="I96" r:id="rId58"/>
  </hyperlinks>
  <pageMargins left="0.7" right="0.7" top="0.75" bottom="0.75" header="0.3" footer="0.3"/>
  <pageSetup orientation="portrait" verticalDpi="0" r:id="rId59"/>
  <ignoredErrors>
    <ignoredError sqref="AI7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CONVENCIONES!$A$33:$A$35</xm:f>
          </x14:formula1>
          <xm:sqref>AX2:AX65 AX67:AX118</xm:sqref>
        </x14:dataValidation>
        <x14:dataValidation type="list" allowBlank="1" showInputMessage="1" showErrorMessage="1">
          <x14:formula1>
            <xm:f>CONVENCIONES!$A$20:$A$28</xm:f>
          </x14:formula1>
          <xm:sqref>Z2:Z65 Z67:Z118</xm:sqref>
        </x14:dataValidation>
        <x14:dataValidation type="list" allowBlank="1" showInputMessage="1" showErrorMessage="1">
          <x14:formula1>
            <xm:f>CONVENCIONES!$A$48:$A$59</xm:f>
          </x14:formula1>
          <xm:sqref>AB2:AB65 AB67:AB118</xm:sqref>
        </x14:dataValidation>
        <x14:dataValidation type="list" allowBlank="1" showInputMessage="1" showErrorMessage="1">
          <x14:formula1>
            <xm:f>[2]CONVENCIONES!#REF!</xm:f>
          </x14:formula1>
          <xm:sqref>AB66 Z66 AX66</xm:sqref>
        </x14:dataValidation>
        <x14:dataValidation type="list" allowBlank="1" showInputMessage="1" showErrorMessage="1">
          <x14:formula1>
            <xm:f>UNIDADES!$A$2:$A$1048576</xm:f>
          </x14:formula1>
          <xm:sqref>B2:B118</xm:sqref>
        </x14:dataValidation>
        <x14:dataValidation type="list" allowBlank="1" showInputMessage="1" showErrorMessage="1">
          <x14:formula1>
            <xm:f>CONVENCIONES!$A$4:$A$14</xm:f>
          </x14:formula1>
          <xm:sqref>BA2:BA118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G122"/>
  <sheetViews>
    <sheetView topLeftCell="A43" zoomScale="85" zoomScaleNormal="85" zoomScaleSheetLayoutView="85" workbookViewId="0">
      <selection activeCell="M63" sqref="M63"/>
    </sheetView>
  </sheetViews>
  <sheetFormatPr baseColWidth="10" defaultRowHeight="15" x14ac:dyDescent="0.25"/>
  <cols>
    <col min="1" max="1" width="28.7109375" style="2" customWidth="1"/>
    <col min="2" max="2" width="25.5703125" style="3" customWidth="1"/>
    <col min="3" max="3" width="32.140625" style="3" customWidth="1"/>
    <col min="4" max="4" width="34.85546875" style="46" customWidth="1"/>
    <col min="5" max="5" width="24.28515625" style="46" customWidth="1"/>
    <col min="6" max="6" width="27.140625" style="46" customWidth="1"/>
    <col min="7" max="7" width="18" style="2" customWidth="1"/>
    <col min="8" max="16384" width="11.42578125" style="2"/>
  </cols>
  <sheetData>
    <row r="1" spans="1:7" ht="26.25" x14ac:dyDescent="0.4">
      <c r="A1" s="90" t="s">
        <v>106</v>
      </c>
      <c r="B1" s="90"/>
      <c r="C1" s="90"/>
      <c r="D1" s="90"/>
      <c r="E1" s="90"/>
      <c r="F1" s="90"/>
      <c r="G1" s="90"/>
    </row>
    <row r="2" spans="1:7" ht="26.25" x14ac:dyDescent="0.4">
      <c r="A2" s="90" t="str">
        <f>+GENERAL!E2</f>
        <v>DIRECCIÓN INTELIGENCIA POLICIAL</v>
      </c>
      <c r="B2" s="90"/>
      <c r="C2" s="90"/>
      <c r="D2" s="90"/>
      <c r="E2" s="90"/>
      <c r="F2" s="90"/>
      <c r="G2" s="90"/>
    </row>
    <row r="3" spans="1:7" ht="15" customHeight="1" x14ac:dyDescent="0.25"/>
    <row r="4" spans="1:7" ht="15" customHeight="1" x14ac:dyDescent="0.25">
      <c r="G4" s="4"/>
    </row>
    <row r="5" spans="1:7" ht="15" customHeight="1" x14ac:dyDescent="0.25">
      <c r="A5" s="91" t="s">
        <v>0</v>
      </c>
      <c r="B5" s="91"/>
      <c r="C5" s="92" t="str">
        <f>+GENERAL!B2</f>
        <v>DIPOL</v>
      </c>
      <c r="D5" s="92"/>
      <c r="E5" s="92"/>
    </row>
    <row r="6" spans="1:7" ht="15" customHeight="1" x14ac:dyDescent="0.25">
      <c r="A6" s="91" t="s">
        <v>107</v>
      </c>
      <c r="B6" s="91"/>
      <c r="C6" s="92" t="str">
        <f>+GENERAL!E2</f>
        <v>DIRECCIÓN INTELIGENCIA POLICIAL</v>
      </c>
      <c r="D6" s="92"/>
      <c r="E6" s="92"/>
    </row>
    <row r="7" spans="1:7" ht="15" customHeight="1" x14ac:dyDescent="0.25">
      <c r="A7" s="91" t="s">
        <v>108</v>
      </c>
      <c r="B7" s="91"/>
      <c r="C7" s="92" t="str">
        <f>+GENERAL!F2</f>
        <v>830000097-5</v>
      </c>
      <c r="D7" s="92"/>
      <c r="E7" s="92"/>
    </row>
    <row r="8" spans="1:7" ht="15" customHeight="1" x14ac:dyDescent="0.25">
      <c r="A8" s="91" t="s">
        <v>109</v>
      </c>
      <c r="B8" s="91"/>
      <c r="C8" s="92" t="str">
        <f>+GENERAL!G76</f>
        <v>MY. OCTAVIO LLANO FRANCO</v>
      </c>
      <c r="D8" s="92"/>
      <c r="E8" s="92"/>
    </row>
    <row r="9" spans="1:7" ht="15" customHeight="1" x14ac:dyDescent="0.25">
      <c r="A9" s="91" t="s">
        <v>110</v>
      </c>
      <c r="B9" s="91"/>
      <c r="C9" s="92">
        <f>+GENERAL!H76</f>
        <v>3203051699</v>
      </c>
      <c r="D9" s="92"/>
      <c r="E9" s="92"/>
    </row>
    <row r="10" spans="1:7" ht="15" customHeight="1" x14ac:dyDescent="0.25">
      <c r="A10" s="91" t="s">
        <v>111</v>
      </c>
      <c r="B10" s="91"/>
      <c r="C10" s="93" t="str">
        <f>+GENERAL!I76</f>
        <v>octavio.llano@correo.policia.gov.co</v>
      </c>
      <c r="D10" s="92"/>
      <c r="E10" s="92"/>
      <c r="G10" s="4"/>
    </row>
    <row r="12" spans="1:7" ht="14.25" customHeight="1" x14ac:dyDescent="0.25">
      <c r="A12" s="89" t="s">
        <v>147</v>
      </c>
      <c r="B12" s="89"/>
      <c r="C12" s="89"/>
      <c r="D12" s="89"/>
      <c r="E12" s="89"/>
      <c r="F12" s="89"/>
      <c r="G12" s="89"/>
    </row>
    <row r="16" spans="1:7" ht="30" x14ac:dyDescent="0.25">
      <c r="A16" s="5" t="s">
        <v>112</v>
      </c>
      <c r="B16" s="6" t="s">
        <v>113</v>
      </c>
      <c r="C16" s="6" t="s">
        <v>114</v>
      </c>
    </row>
    <row r="17" spans="1:7" ht="35.25" customHeight="1" x14ac:dyDescent="0.25">
      <c r="A17" s="7" t="str">
        <f>+C5</f>
        <v>DIPOL</v>
      </c>
      <c r="B17" s="17">
        <f>SUM(GENERAL!$AS$2:$AS$1048576)</f>
        <v>15842287171.719997</v>
      </c>
      <c r="C17" s="8">
        <f>SUM(GENERAL!T2:T1048576)</f>
        <v>20538191430.02</v>
      </c>
    </row>
    <row r="18" spans="1:7" x14ac:dyDescent="0.25">
      <c r="A18" s="9" t="s">
        <v>115</v>
      </c>
      <c r="B18" s="10">
        <f>SUM(B17:B17)</f>
        <v>15842287171.719997</v>
      </c>
      <c r="C18" s="10">
        <f>SUM(C17:C17)</f>
        <v>20538191430.02</v>
      </c>
    </row>
    <row r="19" spans="1:7" ht="22.5" customHeight="1" x14ac:dyDescent="0.25">
      <c r="B19" s="2"/>
    </row>
    <row r="20" spans="1:7" ht="23.25" customHeight="1" x14ac:dyDescent="0.25">
      <c r="B20" s="6" t="s">
        <v>116</v>
      </c>
      <c r="C20" s="6" t="s">
        <v>117</v>
      </c>
    </row>
    <row r="21" spans="1:7" x14ac:dyDescent="0.25">
      <c r="B21" s="11">
        <f>+B18/C18</f>
        <v>0.7713574598668822</v>
      </c>
      <c r="C21" s="11">
        <f>100%-B18/C18</f>
        <v>0.2286425401331178</v>
      </c>
    </row>
    <row r="22" spans="1:7" x14ac:dyDescent="0.25">
      <c r="B22" s="12">
        <f>SUM(B21)</f>
        <v>0.7713574598668822</v>
      </c>
      <c r="C22" s="12">
        <f>SUM(C21)</f>
        <v>0.2286425401331178</v>
      </c>
    </row>
    <row r="23" spans="1:7" x14ac:dyDescent="0.25">
      <c r="B23" s="2"/>
    </row>
    <row r="24" spans="1:7" x14ac:dyDescent="0.25">
      <c r="A24" s="89" t="s">
        <v>148</v>
      </c>
      <c r="B24" s="89"/>
      <c r="C24" s="89"/>
      <c r="D24" s="89"/>
      <c r="E24" s="89"/>
      <c r="F24" s="89"/>
      <c r="G24" s="89"/>
    </row>
    <row r="25" spans="1:7" x14ac:dyDescent="0.25">
      <c r="B25" s="13"/>
    </row>
    <row r="26" spans="1:7" x14ac:dyDescent="0.25">
      <c r="B26" s="13"/>
    </row>
    <row r="27" spans="1:7" x14ac:dyDescent="0.25">
      <c r="B27"/>
      <c r="C27" s="52" t="s">
        <v>398</v>
      </c>
      <c r="D27"/>
      <c r="E27"/>
      <c r="F27"/>
    </row>
    <row r="28" spans="1:7" x14ac:dyDescent="0.25">
      <c r="B28" s="51" t="s">
        <v>406</v>
      </c>
      <c r="C28" s="21" t="s">
        <v>394</v>
      </c>
      <c r="D28" s="21" t="s">
        <v>149</v>
      </c>
      <c r="E28" s="21" t="s">
        <v>150</v>
      </c>
      <c r="F28" s="21" t="s">
        <v>151</v>
      </c>
    </row>
    <row r="29" spans="1:7" x14ac:dyDescent="0.25">
      <c r="B29" s="18" t="s">
        <v>124</v>
      </c>
      <c r="C29" s="19">
        <v>29</v>
      </c>
      <c r="D29" s="49">
        <v>7729137604.3999996</v>
      </c>
      <c r="E29" s="49">
        <v>7729137604.3999996</v>
      </c>
      <c r="F29" s="49">
        <v>0</v>
      </c>
    </row>
    <row r="30" spans="1:7" x14ac:dyDescent="0.25">
      <c r="B30" s="18" t="s">
        <v>120</v>
      </c>
      <c r="C30" s="19">
        <v>13</v>
      </c>
      <c r="D30" s="49">
        <v>5901256676.7000008</v>
      </c>
      <c r="E30" s="49">
        <v>1120664422.0899999</v>
      </c>
      <c r="F30" s="49">
        <v>4780592254.6099997</v>
      </c>
    </row>
    <row r="31" spans="1:7" x14ac:dyDescent="0.25">
      <c r="B31" s="18" t="s">
        <v>158</v>
      </c>
      <c r="C31" s="19">
        <v>2</v>
      </c>
      <c r="D31" s="49">
        <v>3122815208</v>
      </c>
      <c r="E31" s="49">
        <v>3122815208</v>
      </c>
      <c r="F31" s="49">
        <v>0</v>
      </c>
    </row>
    <row r="32" spans="1:7" x14ac:dyDescent="0.25">
      <c r="B32" s="18" t="s">
        <v>159</v>
      </c>
      <c r="C32" s="19">
        <v>46</v>
      </c>
      <c r="D32" s="49">
        <v>1558928872.6400001</v>
      </c>
      <c r="E32" s="49">
        <v>1558928872.6400001</v>
      </c>
      <c r="F32" s="49">
        <v>0</v>
      </c>
    </row>
    <row r="33" spans="1:7" x14ac:dyDescent="0.25">
      <c r="B33" s="18" t="s">
        <v>268</v>
      </c>
      <c r="C33" s="19">
        <v>16</v>
      </c>
      <c r="D33" s="49">
        <v>1018399695.55</v>
      </c>
      <c r="E33" s="49">
        <v>875295238.16000009</v>
      </c>
      <c r="F33" s="49">
        <v>143104457.38999999</v>
      </c>
    </row>
    <row r="34" spans="1:7" x14ac:dyDescent="0.25">
      <c r="B34" s="18" t="s">
        <v>125</v>
      </c>
      <c r="C34" s="19">
        <v>6</v>
      </c>
      <c r="D34" s="49">
        <v>900732768.73000002</v>
      </c>
      <c r="E34" s="49">
        <v>900732768.73000002</v>
      </c>
      <c r="F34" s="49">
        <v>0</v>
      </c>
    </row>
    <row r="35" spans="1:7" x14ac:dyDescent="0.25">
      <c r="B35" s="18" t="s">
        <v>269</v>
      </c>
      <c r="C35" s="19">
        <v>5</v>
      </c>
      <c r="D35" s="49">
        <v>306920604</v>
      </c>
      <c r="E35" s="49">
        <v>306920604</v>
      </c>
      <c r="F35" s="49">
        <v>0</v>
      </c>
    </row>
    <row r="36" spans="1:7" x14ac:dyDescent="0.25">
      <c r="B36" s="18" t="s">
        <v>152</v>
      </c>
      <c r="C36" s="19"/>
      <c r="D36" s="49"/>
      <c r="E36" s="49"/>
      <c r="F36" s="49"/>
    </row>
    <row r="37" spans="1:7" x14ac:dyDescent="0.25">
      <c r="B37" s="20" t="s">
        <v>404</v>
      </c>
      <c r="C37" s="54">
        <v>117</v>
      </c>
      <c r="D37" s="53">
        <v>20538191430.019997</v>
      </c>
      <c r="E37" s="53">
        <v>15614494718.019999</v>
      </c>
      <c r="F37" s="53">
        <v>4923696712</v>
      </c>
    </row>
    <row r="39" spans="1:7" x14ac:dyDescent="0.25">
      <c r="A39" s="3"/>
    </row>
    <row r="40" spans="1:7" x14ac:dyDescent="0.25">
      <c r="A40" s="89" t="s">
        <v>157</v>
      </c>
      <c r="B40" s="89"/>
      <c r="C40" s="89"/>
      <c r="D40" s="89"/>
      <c r="E40" s="89"/>
      <c r="F40" s="89"/>
      <c r="G40" s="89"/>
    </row>
    <row r="41" spans="1:7" x14ac:dyDescent="0.25">
      <c r="A41" s="3"/>
    </row>
    <row r="42" spans="1:7" x14ac:dyDescent="0.25">
      <c r="A42" s="3"/>
    </row>
    <row r="43" spans="1:7" s="3" customFormat="1" x14ac:dyDescent="0.25">
      <c r="B43"/>
      <c r="C43" s="52" t="s">
        <v>398</v>
      </c>
      <c r="D43"/>
      <c r="E43"/>
      <c r="F43"/>
    </row>
    <row r="44" spans="1:7" x14ac:dyDescent="0.25">
      <c r="A44" s="3"/>
      <c r="B44" s="21" t="s">
        <v>406</v>
      </c>
      <c r="C44" s="21" t="s">
        <v>394</v>
      </c>
      <c r="D44" s="21" t="s">
        <v>153</v>
      </c>
      <c r="E44" s="21" t="s">
        <v>395</v>
      </c>
      <c r="F44" s="21" t="s">
        <v>396</v>
      </c>
    </row>
    <row r="45" spans="1:7" x14ac:dyDescent="0.25">
      <c r="A45" s="3"/>
      <c r="B45" s="18" t="s">
        <v>124</v>
      </c>
      <c r="C45" s="19">
        <v>29</v>
      </c>
      <c r="D45" s="49">
        <v>6582295133.8999996</v>
      </c>
      <c r="E45" s="49">
        <v>6582295133.8999996</v>
      </c>
      <c r="F45" s="49"/>
    </row>
    <row r="46" spans="1:7" x14ac:dyDescent="0.25">
      <c r="A46" s="3"/>
      <c r="B46" s="18" t="s">
        <v>120</v>
      </c>
      <c r="C46" s="19">
        <v>13</v>
      </c>
      <c r="D46" s="49">
        <v>5901256676.7000008</v>
      </c>
      <c r="E46" s="49">
        <v>1120664422.0899999</v>
      </c>
      <c r="F46" s="49">
        <v>4780592254.6099997</v>
      </c>
    </row>
    <row r="47" spans="1:7" x14ac:dyDescent="0.25">
      <c r="A47" s="3"/>
      <c r="B47" s="18" t="s">
        <v>159</v>
      </c>
      <c r="C47" s="19">
        <v>46</v>
      </c>
      <c r="D47" s="49">
        <v>887925013.66999996</v>
      </c>
      <c r="E47" s="49">
        <v>887916013.66999996</v>
      </c>
      <c r="F47" s="49"/>
    </row>
    <row r="48" spans="1:7" x14ac:dyDescent="0.25">
      <c r="A48" s="3"/>
      <c r="B48" s="18" t="s">
        <v>268</v>
      </c>
      <c r="C48" s="19">
        <v>16</v>
      </c>
      <c r="D48" s="49">
        <v>857991563.6099999</v>
      </c>
      <c r="E48" s="49">
        <v>714887106.22000003</v>
      </c>
      <c r="F48" s="49">
        <v>143104457.38999999</v>
      </c>
    </row>
    <row r="49" spans="1:7" x14ac:dyDescent="0.25">
      <c r="A49" s="3"/>
      <c r="B49" s="18" t="s">
        <v>125</v>
      </c>
      <c r="C49" s="19">
        <v>6</v>
      </c>
      <c r="D49" s="49">
        <v>743332956.87</v>
      </c>
      <c r="E49" s="49">
        <v>743332956.87</v>
      </c>
      <c r="F49" s="49"/>
    </row>
    <row r="50" spans="1:7" x14ac:dyDescent="0.25">
      <c r="A50" s="3"/>
      <c r="B50" s="18" t="s">
        <v>158</v>
      </c>
      <c r="C50" s="19">
        <v>2</v>
      </c>
      <c r="D50" s="49">
        <v>579262350</v>
      </c>
      <c r="E50" s="49">
        <v>579262350</v>
      </c>
      <c r="F50" s="49"/>
    </row>
    <row r="51" spans="1:7" x14ac:dyDescent="0.25">
      <c r="B51" s="18" t="s">
        <v>269</v>
      </c>
      <c r="C51" s="19">
        <v>5</v>
      </c>
      <c r="D51" s="49">
        <v>290223476.97000003</v>
      </c>
      <c r="E51" s="49">
        <v>290223476.97000003</v>
      </c>
      <c r="F51" s="49"/>
    </row>
    <row r="52" spans="1:7" x14ac:dyDescent="0.25">
      <c r="B52" s="18" t="s">
        <v>152</v>
      </c>
      <c r="C52" s="19"/>
      <c r="D52" s="49"/>
      <c r="E52" s="49"/>
      <c r="F52" s="49"/>
    </row>
    <row r="53" spans="1:7" x14ac:dyDescent="0.25">
      <c r="B53" s="20" t="s">
        <v>404</v>
      </c>
      <c r="C53" s="54">
        <v>117</v>
      </c>
      <c r="D53" s="53">
        <v>15842287171.719999</v>
      </c>
      <c r="E53" s="53">
        <v>10918581459.719999</v>
      </c>
      <c r="F53" s="53">
        <v>4923696712</v>
      </c>
    </row>
    <row r="56" spans="1:7" x14ac:dyDescent="0.25">
      <c r="B56" s="13"/>
    </row>
    <row r="57" spans="1:7" x14ac:dyDescent="0.25">
      <c r="A57" s="89" t="s">
        <v>154</v>
      </c>
      <c r="B57" s="89"/>
      <c r="C57" s="89"/>
      <c r="D57" s="89"/>
      <c r="E57" s="89"/>
      <c r="F57" s="89"/>
      <c r="G57" s="89"/>
    </row>
    <row r="59" spans="1:7" x14ac:dyDescent="0.25">
      <c r="B59" s="52" t="s">
        <v>408</v>
      </c>
      <c r="C59" t="s">
        <v>154</v>
      </c>
    </row>
    <row r="61" spans="1:7" s="3" customFormat="1" x14ac:dyDescent="0.25">
      <c r="B61"/>
      <c r="C61" s="52" t="s">
        <v>398</v>
      </c>
      <c r="D61"/>
      <c r="E61"/>
      <c r="F61"/>
    </row>
    <row r="62" spans="1:7" x14ac:dyDescent="0.25">
      <c r="B62" s="21" t="s">
        <v>406</v>
      </c>
      <c r="C62" s="21" t="s">
        <v>394</v>
      </c>
      <c r="D62" s="21" t="s">
        <v>149</v>
      </c>
      <c r="E62" s="21" t="s">
        <v>150</v>
      </c>
      <c r="F62" s="21" t="s">
        <v>151</v>
      </c>
    </row>
    <row r="63" spans="1:7" x14ac:dyDescent="0.25">
      <c r="B63" s="18" t="s">
        <v>152</v>
      </c>
      <c r="C63" s="19"/>
      <c r="D63" s="49"/>
      <c r="E63" s="49"/>
      <c r="F63" s="49"/>
    </row>
    <row r="64" spans="1:7" x14ac:dyDescent="0.25">
      <c r="B64" s="20" t="s">
        <v>404</v>
      </c>
      <c r="C64" s="54"/>
      <c r="D64" s="53"/>
      <c r="E64" s="53"/>
      <c r="F64" s="53"/>
    </row>
    <row r="65" spans="1:7" x14ac:dyDescent="0.25">
      <c r="B65"/>
      <c r="C65"/>
      <c r="D65"/>
      <c r="E65"/>
      <c r="F65"/>
    </row>
    <row r="66" spans="1:7" x14ac:dyDescent="0.25">
      <c r="B66"/>
      <c r="C66"/>
      <c r="D66"/>
      <c r="E66"/>
      <c r="F66"/>
    </row>
    <row r="67" spans="1:7" x14ac:dyDescent="0.25">
      <c r="B67"/>
      <c r="C67"/>
      <c r="D67"/>
      <c r="E67"/>
      <c r="F67"/>
    </row>
    <row r="68" spans="1:7" x14ac:dyDescent="0.25">
      <c r="B68"/>
      <c r="C68"/>
      <c r="D68"/>
      <c r="E68"/>
      <c r="F68"/>
    </row>
    <row r="69" spans="1:7" x14ac:dyDescent="0.25">
      <c r="B69"/>
      <c r="C69"/>
      <c r="D69"/>
      <c r="E69"/>
      <c r="F69"/>
    </row>
    <row r="70" spans="1:7" x14ac:dyDescent="0.25">
      <c r="B70"/>
      <c r="C70"/>
      <c r="D70"/>
      <c r="E70"/>
      <c r="F70"/>
    </row>
    <row r="73" spans="1:7" x14ac:dyDescent="0.25">
      <c r="A73" s="89" t="s">
        <v>162</v>
      </c>
      <c r="B73" s="89"/>
      <c r="C73" s="89"/>
      <c r="D73" s="89"/>
      <c r="E73" s="89"/>
      <c r="F73" s="89"/>
      <c r="G73" s="89"/>
    </row>
    <row r="75" spans="1:7" x14ac:dyDescent="0.25">
      <c r="B75" s="52" t="s">
        <v>408</v>
      </c>
      <c r="C75" t="s">
        <v>162</v>
      </c>
    </row>
    <row r="76" spans="1:7" x14ac:dyDescent="0.25">
      <c r="B76"/>
      <c r="C76"/>
    </row>
    <row r="77" spans="1:7" s="3" customFormat="1" x14ac:dyDescent="0.25">
      <c r="B77"/>
      <c r="C77" s="52" t="s">
        <v>398</v>
      </c>
      <c r="D77"/>
      <c r="E77"/>
      <c r="F77"/>
    </row>
    <row r="78" spans="1:7" x14ac:dyDescent="0.25">
      <c r="B78" s="21" t="s">
        <v>406</v>
      </c>
      <c r="C78" s="21" t="s">
        <v>397</v>
      </c>
      <c r="D78" s="21" t="s">
        <v>149</v>
      </c>
      <c r="E78" s="21" t="s">
        <v>150</v>
      </c>
      <c r="F78" s="21" t="s">
        <v>151</v>
      </c>
    </row>
    <row r="79" spans="1:7" x14ac:dyDescent="0.25">
      <c r="B79" s="18" t="s">
        <v>152</v>
      </c>
      <c r="C79" s="19"/>
      <c r="D79" s="49"/>
      <c r="E79" s="49"/>
      <c r="F79" s="49"/>
    </row>
    <row r="80" spans="1:7" x14ac:dyDescent="0.25">
      <c r="B80" s="20" t="s">
        <v>404</v>
      </c>
      <c r="C80" s="54"/>
      <c r="D80" s="53"/>
      <c r="E80" s="53"/>
      <c r="F80" s="53"/>
    </row>
    <row r="81" spans="1:7" x14ac:dyDescent="0.25">
      <c r="B81"/>
      <c r="C81"/>
      <c r="D81"/>
      <c r="E81"/>
      <c r="F81"/>
    </row>
    <row r="82" spans="1:7" x14ac:dyDescent="0.25">
      <c r="B82"/>
      <c r="C82"/>
      <c r="D82"/>
      <c r="E82"/>
      <c r="F82"/>
    </row>
    <row r="83" spans="1:7" x14ac:dyDescent="0.25">
      <c r="B83"/>
      <c r="C83"/>
      <c r="D83"/>
      <c r="E83"/>
      <c r="F83"/>
    </row>
    <row r="84" spans="1:7" x14ac:dyDescent="0.25">
      <c r="B84"/>
      <c r="C84"/>
      <c r="D84"/>
      <c r="E84"/>
      <c r="F84"/>
    </row>
    <row r="85" spans="1:7" x14ac:dyDescent="0.25">
      <c r="B85"/>
      <c r="C85"/>
      <c r="D85"/>
      <c r="E85"/>
      <c r="F85"/>
    </row>
    <row r="86" spans="1:7" x14ac:dyDescent="0.25">
      <c r="B86"/>
      <c r="C86"/>
      <c r="D86"/>
      <c r="E86"/>
      <c r="F86"/>
    </row>
    <row r="89" spans="1:7" x14ac:dyDescent="0.25">
      <c r="A89" s="89" t="s">
        <v>155</v>
      </c>
      <c r="B89" s="89"/>
      <c r="C89" s="89"/>
      <c r="D89" s="89"/>
      <c r="E89" s="89"/>
      <c r="F89" s="89"/>
      <c r="G89" s="89"/>
    </row>
    <row r="91" spans="1:7" x14ac:dyDescent="0.25">
      <c r="B91" s="52" t="s">
        <v>408</v>
      </c>
      <c r="C91" t="s">
        <v>155</v>
      </c>
    </row>
    <row r="93" spans="1:7" x14ac:dyDescent="0.25">
      <c r="B93"/>
      <c r="C93" s="52" t="s">
        <v>398</v>
      </c>
      <c r="D93"/>
      <c r="E93"/>
      <c r="F93"/>
    </row>
    <row r="94" spans="1:7" x14ac:dyDescent="0.25">
      <c r="B94" s="20" t="s">
        <v>406</v>
      </c>
      <c r="C94" s="21" t="s">
        <v>394</v>
      </c>
      <c r="D94" s="20" t="s">
        <v>149</v>
      </c>
      <c r="E94" s="20" t="s">
        <v>150</v>
      </c>
      <c r="F94" s="20" t="s">
        <v>151</v>
      </c>
    </row>
    <row r="95" spans="1:7" x14ac:dyDescent="0.25">
      <c r="B95" s="18" t="s">
        <v>152</v>
      </c>
      <c r="C95" s="19"/>
      <c r="D95" s="49"/>
      <c r="E95" s="49"/>
      <c r="F95" s="49"/>
    </row>
    <row r="96" spans="1:7" x14ac:dyDescent="0.25">
      <c r="B96" s="20" t="s">
        <v>404</v>
      </c>
      <c r="C96" s="54"/>
      <c r="D96" s="53"/>
      <c r="E96" s="53"/>
      <c r="F96" s="53"/>
    </row>
    <row r="97" spans="1:7" x14ac:dyDescent="0.25">
      <c r="B97"/>
      <c r="C97"/>
      <c r="D97"/>
      <c r="E97"/>
      <c r="F97"/>
    </row>
    <row r="98" spans="1:7" x14ac:dyDescent="0.25">
      <c r="B98"/>
      <c r="C98"/>
      <c r="D98"/>
      <c r="E98"/>
      <c r="F98"/>
    </row>
    <row r="99" spans="1:7" x14ac:dyDescent="0.25">
      <c r="B99"/>
      <c r="C99"/>
      <c r="D99"/>
      <c r="E99"/>
      <c r="F99"/>
    </row>
    <row r="100" spans="1:7" x14ac:dyDescent="0.25">
      <c r="B100"/>
      <c r="C100"/>
      <c r="D100"/>
      <c r="E100"/>
      <c r="F100"/>
    </row>
    <row r="101" spans="1:7" x14ac:dyDescent="0.25">
      <c r="B101"/>
      <c r="C101"/>
      <c r="D101"/>
      <c r="E101"/>
      <c r="F101"/>
    </row>
    <row r="102" spans="1:7" x14ac:dyDescent="0.25">
      <c r="B102"/>
      <c r="C102"/>
      <c r="D102"/>
      <c r="E102"/>
      <c r="F102"/>
    </row>
    <row r="104" spans="1:7" x14ac:dyDescent="0.25">
      <c r="A104" s="89" t="s">
        <v>156</v>
      </c>
      <c r="B104" s="89"/>
      <c r="C104" s="89"/>
      <c r="D104" s="89"/>
      <c r="E104" s="89"/>
      <c r="F104" s="89"/>
      <c r="G104" s="89"/>
    </row>
    <row r="106" spans="1:7" x14ac:dyDescent="0.25">
      <c r="B106" s="52" t="s">
        <v>408</v>
      </c>
      <c r="C106" t="s">
        <v>162</v>
      </c>
    </row>
    <row r="108" spans="1:7" x14ac:dyDescent="0.25">
      <c r="B108"/>
      <c r="C108" s="52" t="s">
        <v>398</v>
      </c>
      <c r="D108"/>
      <c r="E108"/>
      <c r="F108"/>
    </row>
    <row r="109" spans="1:7" x14ac:dyDescent="0.25">
      <c r="B109" s="20" t="s">
        <v>406</v>
      </c>
      <c r="C109" s="21" t="s">
        <v>112</v>
      </c>
      <c r="D109" s="20" t="s">
        <v>149</v>
      </c>
      <c r="E109" s="20" t="s">
        <v>150</v>
      </c>
      <c r="F109" s="20" t="s">
        <v>151</v>
      </c>
    </row>
    <row r="110" spans="1:7" x14ac:dyDescent="0.25">
      <c r="B110" s="18" t="s">
        <v>152</v>
      </c>
      <c r="C110" s="19"/>
      <c r="D110" s="50"/>
      <c r="E110" s="50"/>
      <c r="F110" s="50"/>
    </row>
    <row r="111" spans="1:7" x14ac:dyDescent="0.25">
      <c r="B111" s="20" t="s">
        <v>404</v>
      </c>
      <c r="C111" s="54"/>
      <c r="D111" s="53"/>
      <c r="E111" s="53"/>
      <c r="F111" s="53"/>
    </row>
    <row r="112" spans="1:7" x14ac:dyDescent="0.25">
      <c r="B112"/>
      <c r="C112"/>
      <c r="D112"/>
      <c r="E112"/>
      <c r="F112"/>
    </row>
    <row r="113" spans="1:7" x14ac:dyDescent="0.25">
      <c r="B113"/>
      <c r="C113"/>
      <c r="D113"/>
      <c r="E113"/>
      <c r="F113"/>
    </row>
    <row r="114" spans="1:7" x14ac:dyDescent="0.25">
      <c r="B114"/>
      <c r="C114"/>
      <c r="D114"/>
      <c r="E114"/>
      <c r="F114"/>
    </row>
    <row r="115" spans="1:7" x14ac:dyDescent="0.25">
      <c r="B115"/>
      <c r="C115"/>
      <c r="D115"/>
      <c r="E115"/>
      <c r="F115"/>
    </row>
    <row r="116" spans="1:7" x14ac:dyDescent="0.25">
      <c r="B116"/>
      <c r="C116"/>
      <c r="D116"/>
      <c r="E116"/>
      <c r="F116"/>
    </row>
    <row r="117" spans="1:7" x14ac:dyDescent="0.25">
      <c r="B117"/>
      <c r="C117"/>
      <c r="D117"/>
      <c r="E117"/>
      <c r="F117"/>
    </row>
    <row r="118" spans="1:7" x14ac:dyDescent="0.25">
      <c r="A118" s="89" t="s">
        <v>946</v>
      </c>
      <c r="B118" s="89"/>
      <c r="C118" s="89"/>
      <c r="D118" s="89"/>
      <c r="E118" s="89"/>
      <c r="F118" s="89"/>
      <c r="G118" s="89"/>
    </row>
    <row r="120" spans="1:7" ht="30" x14ac:dyDescent="0.25">
      <c r="B120" s="22" t="s">
        <v>164</v>
      </c>
      <c r="C120" s="22" t="s">
        <v>163</v>
      </c>
      <c r="E120" s="47" t="s">
        <v>270</v>
      </c>
      <c r="F120" s="47" t="s">
        <v>271</v>
      </c>
    </row>
    <row r="121" spans="1:7" s="30" customFormat="1" ht="38.25" customHeight="1" x14ac:dyDescent="0.25">
      <c r="B121" s="8">
        <f>SUM(GENERAL!$R$2:$R$1048576)</f>
        <v>15614494718.019999</v>
      </c>
      <c r="C121" s="8">
        <f>SUM(GENERAL!$S$2:$S$1048576)</f>
        <v>4923696712</v>
      </c>
      <c r="D121" s="48"/>
      <c r="E121" s="48">
        <f>SUM(GENERAL!$AT$2:$AT$1048576)</f>
        <v>10918581459.720001</v>
      </c>
      <c r="F121" s="48">
        <f>SUM(GENERAL!$AU$2:$AU$1048576)</f>
        <v>4923696712</v>
      </c>
    </row>
    <row r="122" spans="1:7" ht="29.25" customHeight="1" x14ac:dyDescent="0.25">
      <c r="B122" s="22" t="s">
        <v>166</v>
      </c>
      <c r="C122" s="23">
        <f>+B121+C121</f>
        <v>20538191430.019997</v>
      </c>
      <c r="E122" s="47" t="s">
        <v>165</v>
      </c>
      <c r="F122" s="23">
        <f>+E121+F121</f>
        <v>15842278171.720001</v>
      </c>
      <c r="G122"/>
    </row>
  </sheetData>
  <sheetProtection insertHyperlinks="0" sort="0" autoFilter="0"/>
  <mergeCells count="22">
    <mergeCell ref="A8:B8"/>
    <mergeCell ref="A9:B9"/>
    <mergeCell ref="A10:B10"/>
    <mergeCell ref="A12:G12"/>
    <mergeCell ref="A24:G24"/>
    <mergeCell ref="C10:E10"/>
    <mergeCell ref="A40:G40"/>
    <mergeCell ref="A118:G118"/>
    <mergeCell ref="A1:G1"/>
    <mergeCell ref="A2:G2"/>
    <mergeCell ref="A5:B5"/>
    <mergeCell ref="A6:B6"/>
    <mergeCell ref="A7:B7"/>
    <mergeCell ref="A73:G73"/>
    <mergeCell ref="A89:G89"/>
    <mergeCell ref="A104:G104"/>
    <mergeCell ref="A57:G57"/>
    <mergeCell ref="C5:E5"/>
    <mergeCell ref="C6:E6"/>
    <mergeCell ref="C7:E7"/>
    <mergeCell ref="C8:E8"/>
    <mergeCell ref="C9:E9"/>
  </mergeCells>
  <hyperlinks>
    <hyperlink ref="C10" r:id="rId7" display="rocio.cubillos@correo.policia.gov.co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landscape" r:id="rId8"/>
  <headerFooter>
    <oddFooter>Página &amp;P</oddFooter>
  </headerFooter>
  <rowBreaks count="1" manualBreakCount="1">
    <brk id="56" max="6" man="1"/>
  </rowBrea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F89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22.140625" bestFit="1" customWidth="1"/>
    <col min="2" max="2" width="18.7109375" style="28" bestFit="1" customWidth="1"/>
    <col min="3" max="3" width="22.140625" bestFit="1" customWidth="1"/>
    <col min="4" max="4" width="19.5703125" customWidth="1"/>
    <col min="5" max="5" width="72.140625" bestFit="1" customWidth="1"/>
    <col min="6" max="6" width="21.42578125" customWidth="1"/>
  </cols>
  <sheetData>
    <row r="1" spans="1:6" x14ac:dyDescent="0.25">
      <c r="A1" s="1" t="s">
        <v>0</v>
      </c>
      <c r="B1" s="26" t="s">
        <v>182</v>
      </c>
      <c r="C1" s="1" t="s">
        <v>0</v>
      </c>
      <c r="D1" s="1" t="s">
        <v>187</v>
      </c>
      <c r="E1" s="1" t="s">
        <v>121</v>
      </c>
      <c r="F1" s="29" t="s">
        <v>108</v>
      </c>
    </row>
    <row r="2" spans="1:6" x14ac:dyDescent="0.25">
      <c r="A2" s="15" t="s">
        <v>181</v>
      </c>
      <c r="B2" s="27">
        <v>1</v>
      </c>
      <c r="C2" s="15" t="s">
        <v>181</v>
      </c>
      <c r="D2" s="14" t="s">
        <v>183</v>
      </c>
      <c r="E2" s="14" t="s">
        <v>239</v>
      </c>
      <c r="F2" s="14" t="s">
        <v>339</v>
      </c>
    </row>
    <row r="3" spans="1:6" x14ac:dyDescent="0.25">
      <c r="A3" s="15" t="s">
        <v>26</v>
      </c>
      <c r="B3" s="27">
        <v>2</v>
      </c>
      <c r="C3" s="15" t="s">
        <v>26</v>
      </c>
      <c r="D3" s="14" t="s">
        <v>183</v>
      </c>
      <c r="E3" s="14" t="s">
        <v>78</v>
      </c>
      <c r="F3" s="14" t="s">
        <v>340</v>
      </c>
    </row>
    <row r="4" spans="1:6" x14ac:dyDescent="0.25">
      <c r="A4" s="15" t="s">
        <v>22</v>
      </c>
      <c r="B4" s="27">
        <v>3</v>
      </c>
      <c r="C4" s="15" t="s">
        <v>22</v>
      </c>
      <c r="D4" s="14" t="s">
        <v>183</v>
      </c>
      <c r="E4" s="14" t="s">
        <v>74</v>
      </c>
      <c r="F4" s="14" t="s">
        <v>341</v>
      </c>
    </row>
    <row r="5" spans="1:6" x14ac:dyDescent="0.25">
      <c r="A5" s="15" t="s">
        <v>24</v>
      </c>
      <c r="B5" s="27">
        <v>4</v>
      </c>
      <c r="C5" s="15" t="s">
        <v>24</v>
      </c>
      <c r="D5" s="14" t="s">
        <v>183</v>
      </c>
      <c r="E5" s="14" t="s">
        <v>76</v>
      </c>
      <c r="F5" s="14" t="s">
        <v>342</v>
      </c>
    </row>
    <row r="6" spans="1:6" x14ac:dyDescent="0.25">
      <c r="A6" s="15" t="s">
        <v>19</v>
      </c>
      <c r="B6" s="27">
        <v>5</v>
      </c>
      <c r="C6" s="15" t="s">
        <v>19</v>
      </c>
      <c r="D6" s="14" t="s">
        <v>183</v>
      </c>
      <c r="E6" s="14" t="s">
        <v>71</v>
      </c>
      <c r="F6" s="14" t="s">
        <v>343</v>
      </c>
    </row>
    <row r="7" spans="1:6" x14ac:dyDescent="0.25">
      <c r="A7" s="15" t="s">
        <v>2</v>
      </c>
      <c r="B7" s="27">
        <v>6</v>
      </c>
      <c r="C7" s="15" t="s">
        <v>2</v>
      </c>
      <c r="D7" s="14" t="s">
        <v>183</v>
      </c>
      <c r="E7" s="14" t="s">
        <v>54</v>
      </c>
      <c r="F7" s="14" t="s">
        <v>339</v>
      </c>
    </row>
    <row r="8" spans="1:6" x14ac:dyDescent="0.25">
      <c r="A8" s="15" t="s">
        <v>20</v>
      </c>
      <c r="B8" s="27">
        <v>8</v>
      </c>
      <c r="C8" s="15" t="s">
        <v>20</v>
      </c>
      <c r="D8" s="14" t="s">
        <v>183</v>
      </c>
      <c r="E8" s="14" t="s">
        <v>72</v>
      </c>
      <c r="F8" s="14" t="s">
        <v>344</v>
      </c>
    </row>
    <row r="9" spans="1:6" x14ac:dyDescent="0.25">
      <c r="A9" s="15" t="s">
        <v>38</v>
      </c>
      <c r="B9" s="27">
        <v>10</v>
      </c>
      <c r="C9" s="15" t="s">
        <v>38</v>
      </c>
      <c r="D9" s="14" t="s">
        <v>184</v>
      </c>
      <c r="E9" s="14" t="s">
        <v>90</v>
      </c>
      <c r="F9" s="14" t="s">
        <v>345</v>
      </c>
    </row>
    <row r="10" spans="1:6" x14ac:dyDescent="0.25">
      <c r="A10" s="15" t="s">
        <v>40</v>
      </c>
      <c r="B10" s="27">
        <v>11</v>
      </c>
      <c r="C10" s="15" t="s">
        <v>40</v>
      </c>
      <c r="D10" s="14" t="s">
        <v>192</v>
      </c>
      <c r="E10" s="14" t="s">
        <v>92</v>
      </c>
      <c r="F10" s="14" t="s">
        <v>346</v>
      </c>
    </row>
    <row r="11" spans="1:6" x14ac:dyDescent="0.25">
      <c r="A11" s="15" t="s">
        <v>52</v>
      </c>
      <c r="B11" s="27">
        <v>12</v>
      </c>
      <c r="C11" s="15" t="s">
        <v>52</v>
      </c>
      <c r="D11" s="14" t="s">
        <v>190</v>
      </c>
      <c r="E11" s="14" t="s">
        <v>104</v>
      </c>
      <c r="F11" s="14" t="s">
        <v>347</v>
      </c>
    </row>
    <row r="12" spans="1:6" x14ac:dyDescent="0.25">
      <c r="A12" s="15" t="s">
        <v>3</v>
      </c>
      <c r="B12" s="27">
        <v>13</v>
      </c>
      <c r="C12" s="15" t="s">
        <v>3</v>
      </c>
      <c r="D12" s="14" t="s">
        <v>184</v>
      </c>
      <c r="E12" s="14" t="s">
        <v>55</v>
      </c>
      <c r="F12" s="14" t="s">
        <v>199</v>
      </c>
    </row>
    <row r="13" spans="1:6" x14ac:dyDescent="0.25">
      <c r="A13" s="15" t="s">
        <v>4</v>
      </c>
      <c r="B13" s="27">
        <v>15</v>
      </c>
      <c r="C13" s="15" t="s">
        <v>4</v>
      </c>
      <c r="D13" s="14" t="s">
        <v>185</v>
      </c>
      <c r="E13" s="14" t="s">
        <v>56</v>
      </c>
      <c r="F13" s="14" t="s">
        <v>200</v>
      </c>
    </row>
    <row r="14" spans="1:6" x14ac:dyDescent="0.25">
      <c r="A14" s="15" t="s">
        <v>5</v>
      </c>
      <c r="B14" s="27">
        <v>20</v>
      </c>
      <c r="C14" s="15" t="s">
        <v>5</v>
      </c>
      <c r="D14" s="14" t="s">
        <v>186</v>
      </c>
      <c r="E14" s="14" t="s">
        <v>57</v>
      </c>
      <c r="F14" s="14" t="s">
        <v>204</v>
      </c>
    </row>
    <row r="15" spans="1:6" x14ac:dyDescent="0.25">
      <c r="A15" s="15" t="s">
        <v>6</v>
      </c>
      <c r="B15" s="27">
        <v>21</v>
      </c>
      <c r="C15" s="15" t="s">
        <v>6</v>
      </c>
      <c r="D15" s="14" t="s">
        <v>188</v>
      </c>
      <c r="E15" s="14" t="s">
        <v>58</v>
      </c>
      <c r="F15" s="14" t="s">
        <v>205</v>
      </c>
    </row>
    <row r="16" spans="1:6" x14ac:dyDescent="0.25">
      <c r="A16" s="15" t="s">
        <v>7</v>
      </c>
      <c r="B16" s="27">
        <v>23</v>
      </c>
      <c r="C16" s="15" t="s">
        <v>7</v>
      </c>
      <c r="D16" s="14" t="s">
        <v>189</v>
      </c>
      <c r="E16" s="14" t="s">
        <v>59</v>
      </c>
      <c r="F16" s="14" t="s">
        <v>207</v>
      </c>
    </row>
    <row r="17" spans="1:6" x14ac:dyDescent="0.25">
      <c r="A17" s="15" t="s">
        <v>8</v>
      </c>
      <c r="B17" s="27">
        <v>24</v>
      </c>
      <c r="C17" s="15" t="s">
        <v>8</v>
      </c>
      <c r="D17" s="14" t="s">
        <v>190</v>
      </c>
      <c r="E17" s="14" t="s">
        <v>60</v>
      </c>
      <c r="F17" s="14" t="s">
        <v>208</v>
      </c>
    </row>
    <row r="18" spans="1:6" x14ac:dyDescent="0.25">
      <c r="A18" s="15" t="s">
        <v>9</v>
      </c>
      <c r="B18" s="27">
        <v>26</v>
      </c>
      <c r="C18" s="15" t="s">
        <v>9</v>
      </c>
      <c r="D18" s="14" t="s">
        <v>184</v>
      </c>
      <c r="E18" s="14" t="s">
        <v>61</v>
      </c>
      <c r="F18" s="14" t="s">
        <v>348</v>
      </c>
    </row>
    <row r="19" spans="1:6" x14ac:dyDescent="0.25">
      <c r="A19" s="15" t="s">
        <v>10</v>
      </c>
      <c r="B19" s="27">
        <v>27</v>
      </c>
      <c r="C19" s="15" t="s">
        <v>10</v>
      </c>
      <c r="D19" s="14" t="s">
        <v>189</v>
      </c>
      <c r="E19" s="14" t="s">
        <v>62</v>
      </c>
      <c r="F19" s="14" t="s">
        <v>211</v>
      </c>
    </row>
    <row r="20" spans="1:6" x14ac:dyDescent="0.25">
      <c r="A20" s="15" t="s">
        <v>11</v>
      </c>
      <c r="B20" s="27">
        <v>28</v>
      </c>
      <c r="C20" s="15" t="s">
        <v>11</v>
      </c>
      <c r="D20" s="14" t="s">
        <v>188</v>
      </c>
      <c r="E20" s="14" t="s">
        <v>63</v>
      </c>
      <c r="F20" s="14" t="s">
        <v>210</v>
      </c>
    </row>
    <row r="21" spans="1:6" x14ac:dyDescent="0.25">
      <c r="A21" s="15" t="s">
        <v>12</v>
      </c>
      <c r="B21" s="27">
        <v>29</v>
      </c>
      <c r="C21" s="15" t="s">
        <v>12</v>
      </c>
      <c r="D21" s="14" t="s">
        <v>188</v>
      </c>
      <c r="E21" s="14" t="s">
        <v>64</v>
      </c>
      <c r="F21" s="14" t="s">
        <v>212</v>
      </c>
    </row>
    <row r="22" spans="1:6" x14ac:dyDescent="0.25">
      <c r="A22" s="15" t="s">
        <v>13</v>
      </c>
      <c r="B22" s="27">
        <v>34</v>
      </c>
      <c r="C22" s="15" t="s">
        <v>13</v>
      </c>
      <c r="D22" s="14" t="s">
        <v>186</v>
      </c>
      <c r="E22" s="14" t="s">
        <v>65</v>
      </c>
      <c r="F22" s="14" t="s">
        <v>216</v>
      </c>
    </row>
    <row r="23" spans="1:6" x14ac:dyDescent="0.25">
      <c r="A23" s="15" t="s">
        <v>14</v>
      </c>
      <c r="B23" s="27">
        <v>35</v>
      </c>
      <c r="C23" s="15" t="s">
        <v>14</v>
      </c>
      <c r="D23" s="14" t="s">
        <v>191</v>
      </c>
      <c r="E23" s="14" t="s">
        <v>66</v>
      </c>
      <c r="F23" s="14" t="s">
        <v>217</v>
      </c>
    </row>
    <row r="24" spans="1:6" x14ac:dyDescent="0.25">
      <c r="A24" s="15" t="s">
        <v>15</v>
      </c>
      <c r="B24" s="27">
        <v>38</v>
      </c>
      <c r="C24" s="15" t="s">
        <v>15</v>
      </c>
      <c r="D24" s="14" t="s">
        <v>184</v>
      </c>
      <c r="E24" s="14" t="s">
        <v>67</v>
      </c>
      <c r="F24" s="14" t="s">
        <v>218</v>
      </c>
    </row>
    <row r="25" spans="1:6" x14ac:dyDescent="0.25">
      <c r="A25" s="15" t="s">
        <v>16</v>
      </c>
      <c r="B25" s="27">
        <v>39</v>
      </c>
      <c r="C25" s="15" t="s">
        <v>16</v>
      </c>
      <c r="D25" s="14" t="s">
        <v>189</v>
      </c>
      <c r="E25" s="14" t="s">
        <v>68</v>
      </c>
      <c r="F25" s="14" t="s">
        <v>219</v>
      </c>
    </row>
    <row r="26" spans="1:6" x14ac:dyDescent="0.25">
      <c r="A26" s="15" t="s">
        <v>17</v>
      </c>
      <c r="B26" s="27">
        <v>42</v>
      </c>
      <c r="C26" s="15" t="s">
        <v>17</v>
      </c>
      <c r="D26" s="14" t="s">
        <v>190</v>
      </c>
      <c r="E26" s="14" t="s">
        <v>69</v>
      </c>
      <c r="F26" s="14" t="s">
        <v>222</v>
      </c>
    </row>
    <row r="27" spans="1:6" x14ac:dyDescent="0.25">
      <c r="A27" s="15" t="s">
        <v>18</v>
      </c>
      <c r="B27" s="27">
        <v>44</v>
      </c>
      <c r="C27" s="15" t="s">
        <v>18</v>
      </c>
      <c r="D27" s="14" t="s">
        <v>188</v>
      </c>
      <c r="E27" s="14" t="s">
        <v>70</v>
      </c>
      <c r="F27" s="14" t="s">
        <v>221</v>
      </c>
    </row>
    <row r="28" spans="1:6" x14ac:dyDescent="0.25">
      <c r="A28" s="15" t="s">
        <v>34</v>
      </c>
      <c r="B28" s="27">
        <v>45</v>
      </c>
      <c r="C28" s="15" t="s">
        <v>34</v>
      </c>
      <c r="D28" s="14" t="s">
        <v>184</v>
      </c>
      <c r="E28" s="14" t="s">
        <v>86</v>
      </c>
      <c r="F28" s="14" t="s">
        <v>349</v>
      </c>
    </row>
    <row r="29" spans="1:6" x14ac:dyDescent="0.25">
      <c r="A29" s="15" t="s">
        <v>31</v>
      </c>
      <c r="B29" s="27">
        <v>48</v>
      </c>
      <c r="C29" s="15" t="s">
        <v>31</v>
      </c>
      <c r="D29" s="14" t="s">
        <v>192</v>
      </c>
      <c r="E29" s="14" t="s">
        <v>83</v>
      </c>
      <c r="F29" s="14" t="s">
        <v>350</v>
      </c>
    </row>
    <row r="30" spans="1:6" x14ac:dyDescent="0.25">
      <c r="A30" s="15" t="s">
        <v>32</v>
      </c>
      <c r="B30" s="27">
        <v>49</v>
      </c>
      <c r="C30" s="15" t="s">
        <v>32</v>
      </c>
      <c r="D30" s="14" t="s">
        <v>184</v>
      </c>
      <c r="E30" s="14" t="s">
        <v>84</v>
      </c>
      <c r="F30" s="14" t="s">
        <v>351</v>
      </c>
    </row>
    <row r="31" spans="1:6" x14ac:dyDescent="0.25">
      <c r="A31" s="15" t="s">
        <v>33</v>
      </c>
      <c r="B31" s="27">
        <v>53</v>
      </c>
      <c r="C31" s="15" t="s">
        <v>33</v>
      </c>
      <c r="D31" s="14" t="s">
        <v>184</v>
      </c>
      <c r="E31" s="14" t="s">
        <v>85</v>
      </c>
      <c r="F31" s="14" t="s">
        <v>352</v>
      </c>
    </row>
    <row r="32" spans="1:6" x14ac:dyDescent="0.25">
      <c r="A32" s="15" t="s">
        <v>35</v>
      </c>
      <c r="B32" s="27">
        <v>57</v>
      </c>
      <c r="C32" s="15" t="s">
        <v>35</v>
      </c>
      <c r="D32" s="14" t="s">
        <v>184</v>
      </c>
      <c r="E32" s="14" t="s">
        <v>87</v>
      </c>
      <c r="F32" s="14" t="s">
        <v>353</v>
      </c>
    </row>
    <row r="33" spans="1:6" x14ac:dyDescent="0.25">
      <c r="A33" s="15" t="s">
        <v>36</v>
      </c>
      <c r="B33" s="27">
        <v>58</v>
      </c>
      <c r="C33" s="15" t="s">
        <v>36</v>
      </c>
      <c r="D33" s="14" t="s">
        <v>185</v>
      </c>
      <c r="E33" s="14" t="s">
        <v>88</v>
      </c>
      <c r="F33" s="14" t="s">
        <v>351</v>
      </c>
    </row>
    <row r="34" spans="1:6" x14ac:dyDescent="0.25">
      <c r="A34" s="15" t="s">
        <v>30</v>
      </c>
      <c r="B34" s="27">
        <v>59</v>
      </c>
      <c r="C34" s="15" t="s">
        <v>30</v>
      </c>
      <c r="D34" s="14" t="s">
        <v>186</v>
      </c>
      <c r="E34" s="14" t="s">
        <v>82</v>
      </c>
      <c r="F34" s="14" t="s">
        <v>354</v>
      </c>
    </row>
    <row r="35" spans="1:6" x14ac:dyDescent="0.25">
      <c r="A35" s="15" t="s">
        <v>27</v>
      </c>
      <c r="B35" s="27">
        <v>64</v>
      </c>
      <c r="C35" s="15" t="s">
        <v>27</v>
      </c>
      <c r="D35" s="14" t="s">
        <v>183</v>
      </c>
      <c r="E35" s="14" t="s">
        <v>79</v>
      </c>
      <c r="F35" s="14" t="s">
        <v>355</v>
      </c>
    </row>
    <row r="36" spans="1:6" x14ac:dyDescent="0.25">
      <c r="A36" s="15" t="s">
        <v>29</v>
      </c>
      <c r="B36" s="27">
        <v>69</v>
      </c>
      <c r="C36" s="15" t="s">
        <v>29</v>
      </c>
      <c r="D36" s="14" t="s">
        <v>184</v>
      </c>
      <c r="E36" s="14" t="s">
        <v>81</v>
      </c>
      <c r="F36" s="14" t="s">
        <v>336</v>
      </c>
    </row>
    <row r="37" spans="1:6" x14ac:dyDescent="0.25">
      <c r="A37" s="15" t="s">
        <v>21</v>
      </c>
      <c r="B37" s="27">
        <v>71</v>
      </c>
      <c r="C37" s="15" t="s">
        <v>21</v>
      </c>
      <c r="D37" s="14" t="s">
        <v>183</v>
      </c>
      <c r="E37" s="14" t="s">
        <v>73</v>
      </c>
      <c r="F37" s="14" t="s">
        <v>356</v>
      </c>
    </row>
    <row r="38" spans="1:6" x14ac:dyDescent="0.25">
      <c r="A38" s="15" t="s">
        <v>41</v>
      </c>
      <c r="B38" s="27">
        <v>72</v>
      </c>
      <c r="C38" s="15" t="s">
        <v>41</v>
      </c>
      <c r="D38" s="14" t="s">
        <v>189</v>
      </c>
      <c r="E38" s="14" t="s">
        <v>93</v>
      </c>
      <c r="F38" s="14" t="s">
        <v>357</v>
      </c>
    </row>
    <row r="39" spans="1:6" x14ac:dyDescent="0.25">
      <c r="A39" s="15" t="s">
        <v>37</v>
      </c>
      <c r="B39" s="27">
        <v>73</v>
      </c>
      <c r="C39" s="15" t="s">
        <v>37</v>
      </c>
      <c r="D39" s="14" t="s">
        <v>189</v>
      </c>
      <c r="E39" s="14" t="s">
        <v>89</v>
      </c>
      <c r="F39" s="14" t="s">
        <v>358</v>
      </c>
    </row>
    <row r="40" spans="1:6" x14ac:dyDescent="0.25">
      <c r="A40" s="15" t="s">
        <v>39</v>
      </c>
      <c r="B40" s="27">
        <v>74</v>
      </c>
      <c r="C40" s="15" t="s">
        <v>39</v>
      </c>
      <c r="D40" s="14" t="s">
        <v>185</v>
      </c>
      <c r="E40" s="14" t="s">
        <v>91</v>
      </c>
      <c r="F40" s="14" t="s">
        <v>359</v>
      </c>
    </row>
    <row r="41" spans="1:6" x14ac:dyDescent="0.25">
      <c r="A41" s="15" t="s">
        <v>42</v>
      </c>
      <c r="B41" s="27">
        <v>75</v>
      </c>
      <c r="C41" s="15" t="s">
        <v>42</v>
      </c>
      <c r="D41" s="14" t="s">
        <v>185</v>
      </c>
      <c r="E41" s="14" t="s">
        <v>94</v>
      </c>
      <c r="F41" s="14" t="s">
        <v>360</v>
      </c>
    </row>
    <row r="42" spans="1:6" x14ac:dyDescent="0.25">
      <c r="A42" s="15" t="s">
        <v>25</v>
      </c>
      <c r="B42" s="27">
        <v>79</v>
      </c>
      <c r="C42" s="15" t="s">
        <v>25</v>
      </c>
      <c r="D42" s="14" t="s">
        <v>183</v>
      </c>
      <c r="E42" s="14" t="s">
        <v>77</v>
      </c>
      <c r="F42" s="14" t="s">
        <v>218</v>
      </c>
    </row>
    <row r="43" spans="1:6" x14ac:dyDescent="0.25">
      <c r="A43" s="15" t="s">
        <v>23</v>
      </c>
      <c r="B43" s="27">
        <v>80</v>
      </c>
      <c r="C43" s="15" t="s">
        <v>23</v>
      </c>
      <c r="D43" s="14" t="s">
        <v>183</v>
      </c>
      <c r="E43" s="14" t="s">
        <v>75</v>
      </c>
      <c r="F43" s="14" t="s">
        <v>361</v>
      </c>
    </row>
    <row r="44" spans="1:6" x14ac:dyDescent="0.25">
      <c r="A44" s="15" t="s">
        <v>47</v>
      </c>
      <c r="B44" s="27">
        <v>82</v>
      </c>
      <c r="C44" s="15" t="s">
        <v>47</v>
      </c>
      <c r="D44" s="14" t="s">
        <v>191</v>
      </c>
      <c r="E44" s="14" t="s">
        <v>99</v>
      </c>
      <c r="F44" s="14" t="s">
        <v>362</v>
      </c>
    </row>
    <row r="45" spans="1:6" x14ac:dyDescent="0.25">
      <c r="A45" s="15" t="s">
        <v>50</v>
      </c>
      <c r="B45" s="27">
        <v>87</v>
      </c>
      <c r="C45" s="15" t="s">
        <v>50</v>
      </c>
      <c r="D45" s="14" t="s">
        <v>186</v>
      </c>
      <c r="E45" s="14" t="s">
        <v>102</v>
      </c>
      <c r="F45" s="14" t="s">
        <v>363</v>
      </c>
    </row>
    <row r="46" spans="1:6" x14ac:dyDescent="0.25">
      <c r="A46" s="15" t="s">
        <v>53</v>
      </c>
      <c r="B46" s="27">
        <v>88</v>
      </c>
      <c r="C46" s="15" t="s">
        <v>53</v>
      </c>
      <c r="D46" s="14" t="s">
        <v>188</v>
      </c>
      <c r="E46" s="14" t="s">
        <v>105</v>
      </c>
      <c r="F46" s="14" t="s">
        <v>364</v>
      </c>
    </row>
    <row r="47" spans="1:6" x14ac:dyDescent="0.25">
      <c r="A47" s="15" t="s">
        <v>49</v>
      </c>
      <c r="B47" s="27">
        <v>89</v>
      </c>
      <c r="C47" s="15" t="s">
        <v>49</v>
      </c>
      <c r="D47" s="14" t="s">
        <v>189</v>
      </c>
      <c r="E47" s="14" t="s">
        <v>101</v>
      </c>
      <c r="F47" s="14" t="s">
        <v>365</v>
      </c>
    </row>
    <row r="48" spans="1:6" x14ac:dyDescent="0.25">
      <c r="A48" s="15" t="s">
        <v>48</v>
      </c>
      <c r="B48" s="27">
        <v>90</v>
      </c>
      <c r="C48" s="15" t="s">
        <v>48</v>
      </c>
      <c r="D48" s="14" t="s">
        <v>192</v>
      </c>
      <c r="E48" s="14" t="s">
        <v>100</v>
      </c>
      <c r="F48" s="14" t="s">
        <v>366</v>
      </c>
    </row>
    <row r="49" spans="1:6" x14ac:dyDescent="0.25">
      <c r="A49" s="15" t="s">
        <v>43</v>
      </c>
      <c r="B49" s="27">
        <v>91</v>
      </c>
      <c r="C49" s="15" t="s">
        <v>43</v>
      </c>
      <c r="D49" s="14" t="s">
        <v>191</v>
      </c>
      <c r="E49" s="14" t="s">
        <v>95</v>
      </c>
      <c r="F49" s="14" t="s">
        <v>367</v>
      </c>
    </row>
    <row r="50" spans="1:6" x14ac:dyDescent="0.25">
      <c r="A50" s="15" t="s">
        <v>44</v>
      </c>
      <c r="B50" s="27">
        <v>92</v>
      </c>
      <c r="C50" s="15" t="s">
        <v>44</v>
      </c>
      <c r="D50" s="14" t="s">
        <v>190</v>
      </c>
      <c r="E50" s="14" t="s">
        <v>96</v>
      </c>
      <c r="F50" s="14" t="s">
        <v>368</v>
      </c>
    </row>
    <row r="51" spans="1:6" x14ac:dyDescent="0.25">
      <c r="A51" s="15" t="s">
        <v>45</v>
      </c>
      <c r="B51" s="27">
        <v>93</v>
      </c>
      <c r="C51" s="15" t="s">
        <v>45</v>
      </c>
      <c r="D51" s="14" t="s">
        <v>186</v>
      </c>
      <c r="E51" s="14" t="s">
        <v>97</v>
      </c>
      <c r="F51" s="14" t="s">
        <v>367</v>
      </c>
    </row>
    <row r="52" spans="1:6" x14ac:dyDescent="0.25">
      <c r="A52" s="15" t="s">
        <v>46</v>
      </c>
      <c r="B52" s="27">
        <v>94</v>
      </c>
      <c r="C52" s="15" t="s">
        <v>46</v>
      </c>
      <c r="D52" s="14" t="s">
        <v>192</v>
      </c>
      <c r="E52" s="14" t="s">
        <v>98</v>
      </c>
      <c r="F52" s="14" t="s">
        <v>337</v>
      </c>
    </row>
    <row r="53" spans="1:6" x14ac:dyDescent="0.25">
      <c r="A53" s="15" t="s">
        <v>51</v>
      </c>
      <c r="B53" s="27">
        <v>95</v>
      </c>
      <c r="C53" s="15" t="s">
        <v>51</v>
      </c>
      <c r="D53" s="14" t="s">
        <v>184</v>
      </c>
      <c r="E53" s="14" t="s">
        <v>103</v>
      </c>
      <c r="F53" s="14" t="s">
        <v>338</v>
      </c>
    </row>
    <row r="54" spans="1:6" x14ac:dyDescent="0.25">
      <c r="A54" s="15" t="s">
        <v>275</v>
      </c>
      <c r="B54" s="27">
        <v>13</v>
      </c>
      <c r="C54" s="15" t="s">
        <v>275</v>
      </c>
      <c r="D54" s="14" t="s">
        <v>184</v>
      </c>
      <c r="E54" s="14" t="s">
        <v>308</v>
      </c>
      <c r="F54" s="14" t="s">
        <v>199</v>
      </c>
    </row>
    <row r="55" spans="1:6" x14ac:dyDescent="0.25">
      <c r="A55" s="15" t="s">
        <v>276</v>
      </c>
      <c r="B55" s="27">
        <v>15</v>
      </c>
      <c r="C55" s="15" t="s">
        <v>276</v>
      </c>
      <c r="D55" s="14" t="s">
        <v>185</v>
      </c>
      <c r="E55" s="14" t="s">
        <v>309</v>
      </c>
      <c r="F55" s="14" t="s">
        <v>200</v>
      </c>
    </row>
    <row r="56" spans="1:6" x14ac:dyDescent="0.25">
      <c r="A56" s="15" t="s">
        <v>277</v>
      </c>
      <c r="B56" s="27">
        <v>72</v>
      </c>
      <c r="C56" s="15" t="s">
        <v>277</v>
      </c>
      <c r="D56" s="14" t="s">
        <v>189</v>
      </c>
      <c r="E56" s="14" t="s">
        <v>310</v>
      </c>
      <c r="F56" s="14" t="s">
        <v>201</v>
      </c>
    </row>
    <row r="57" spans="1:6" x14ac:dyDescent="0.25">
      <c r="A57" s="15" t="s">
        <v>278</v>
      </c>
      <c r="B57" s="27">
        <v>95</v>
      </c>
      <c r="C57" s="15" t="s">
        <v>278</v>
      </c>
      <c r="D57" s="14" t="s">
        <v>184</v>
      </c>
      <c r="E57" s="14" t="s">
        <v>311</v>
      </c>
      <c r="F57" s="14" t="s">
        <v>202</v>
      </c>
    </row>
    <row r="58" spans="1:6" x14ac:dyDescent="0.25">
      <c r="A58" s="15" t="s">
        <v>279</v>
      </c>
      <c r="B58" s="27">
        <v>91</v>
      </c>
      <c r="C58" s="15" t="s">
        <v>279</v>
      </c>
      <c r="D58" s="14" t="s">
        <v>191</v>
      </c>
      <c r="E58" s="14" t="s">
        <v>312</v>
      </c>
      <c r="F58" s="14" t="s">
        <v>203</v>
      </c>
    </row>
    <row r="59" spans="1:6" x14ac:dyDescent="0.25">
      <c r="A59" s="15" t="s">
        <v>280</v>
      </c>
      <c r="B59" s="27">
        <v>20</v>
      </c>
      <c r="C59" s="15" t="s">
        <v>280</v>
      </c>
      <c r="D59" s="14" t="s">
        <v>186</v>
      </c>
      <c r="E59" s="14" t="s">
        <v>313</v>
      </c>
      <c r="F59" s="14" t="s">
        <v>204</v>
      </c>
    </row>
    <row r="60" spans="1:6" x14ac:dyDescent="0.25">
      <c r="A60" s="15" t="s">
        <v>281</v>
      </c>
      <c r="B60" s="27">
        <v>21</v>
      </c>
      <c r="C60" s="15" t="s">
        <v>281</v>
      </c>
      <c r="D60" s="14" t="s">
        <v>188</v>
      </c>
      <c r="E60" s="14" t="s">
        <v>314</v>
      </c>
      <c r="F60" s="14" t="s">
        <v>205</v>
      </c>
    </row>
    <row r="61" spans="1:6" x14ac:dyDescent="0.25">
      <c r="A61" s="15" t="s">
        <v>282</v>
      </c>
      <c r="B61" s="27">
        <v>90</v>
      </c>
      <c r="C61" s="15" t="s">
        <v>282</v>
      </c>
      <c r="D61" s="14" t="s">
        <v>192</v>
      </c>
      <c r="E61" s="14" t="s">
        <v>315</v>
      </c>
      <c r="F61" s="14" t="s">
        <v>206</v>
      </c>
    </row>
    <row r="62" spans="1:6" x14ac:dyDescent="0.25">
      <c r="A62" s="15" t="s">
        <v>283</v>
      </c>
      <c r="B62" s="27">
        <v>23</v>
      </c>
      <c r="C62" s="15" t="s">
        <v>283</v>
      </c>
      <c r="D62" s="14" t="s">
        <v>189</v>
      </c>
      <c r="E62" s="14" t="s">
        <v>316</v>
      </c>
      <c r="F62" s="14" t="s">
        <v>207</v>
      </c>
    </row>
    <row r="63" spans="1:6" x14ac:dyDescent="0.25">
      <c r="A63" s="15" t="s">
        <v>284</v>
      </c>
      <c r="B63" s="27">
        <v>24</v>
      </c>
      <c r="C63" s="15" t="s">
        <v>284</v>
      </c>
      <c r="D63" s="14" t="s">
        <v>190</v>
      </c>
      <c r="E63" s="14" t="s">
        <v>317</v>
      </c>
      <c r="F63" s="14" t="s">
        <v>208</v>
      </c>
    </row>
    <row r="64" spans="1:6" x14ac:dyDescent="0.25">
      <c r="A64" s="15" t="s">
        <v>285</v>
      </c>
      <c r="B64" s="27">
        <v>92</v>
      </c>
      <c r="C64" s="15" t="s">
        <v>285</v>
      </c>
      <c r="D64" s="14" t="s">
        <v>190</v>
      </c>
      <c r="E64" s="14" t="s">
        <v>318</v>
      </c>
      <c r="F64" s="14" t="s">
        <v>209</v>
      </c>
    </row>
    <row r="65" spans="1:6" x14ac:dyDescent="0.25">
      <c r="A65" s="15" t="s">
        <v>286</v>
      </c>
      <c r="B65" s="27">
        <v>28</v>
      </c>
      <c r="C65" s="15" t="s">
        <v>286</v>
      </c>
      <c r="D65" s="14" t="s">
        <v>184</v>
      </c>
      <c r="E65" s="14" t="s">
        <v>319</v>
      </c>
      <c r="F65" s="14" t="s">
        <v>210</v>
      </c>
    </row>
    <row r="66" spans="1:6" x14ac:dyDescent="0.25">
      <c r="A66" s="15" t="s">
        <v>287</v>
      </c>
      <c r="B66" s="27">
        <v>27</v>
      </c>
      <c r="C66" s="15" t="s">
        <v>287</v>
      </c>
      <c r="D66" s="14" t="s">
        <v>189</v>
      </c>
      <c r="E66" s="14" t="s">
        <v>320</v>
      </c>
      <c r="F66" s="14" t="s">
        <v>211</v>
      </c>
    </row>
    <row r="67" spans="1:6" x14ac:dyDescent="0.25">
      <c r="A67" s="15" t="s">
        <v>288</v>
      </c>
      <c r="B67" s="27">
        <v>29</v>
      </c>
      <c r="C67" s="15" t="s">
        <v>288</v>
      </c>
      <c r="D67" s="14" t="s">
        <v>188</v>
      </c>
      <c r="E67" s="14" t="s">
        <v>321</v>
      </c>
      <c r="F67" s="14" t="s">
        <v>212</v>
      </c>
    </row>
    <row r="68" spans="1:6" x14ac:dyDescent="0.25">
      <c r="A68" s="15" t="s">
        <v>289</v>
      </c>
      <c r="B68" s="27">
        <v>89</v>
      </c>
      <c r="C68" s="15" t="s">
        <v>289</v>
      </c>
      <c r="D68" s="14" t="s">
        <v>189</v>
      </c>
      <c r="E68" s="14" t="s">
        <v>322</v>
      </c>
      <c r="F68" s="14" t="s">
        <v>213</v>
      </c>
    </row>
    <row r="69" spans="1:6" x14ac:dyDescent="0.25">
      <c r="A69" s="15" t="s">
        <v>290</v>
      </c>
      <c r="B69" s="27">
        <v>94</v>
      </c>
      <c r="C69" s="15" t="s">
        <v>290</v>
      </c>
      <c r="D69" s="14" t="s">
        <v>192</v>
      </c>
      <c r="E69" s="14" t="s">
        <v>323</v>
      </c>
      <c r="F69" s="14" t="s">
        <v>214</v>
      </c>
    </row>
    <row r="70" spans="1:6" x14ac:dyDescent="0.25">
      <c r="A70" s="15" t="s">
        <v>291</v>
      </c>
      <c r="B70" s="27">
        <v>75</v>
      </c>
      <c r="C70" s="15" t="s">
        <v>291</v>
      </c>
      <c r="D70" s="14" t="s">
        <v>185</v>
      </c>
      <c r="E70" s="14" t="s">
        <v>324</v>
      </c>
      <c r="F70" s="14" t="s">
        <v>215</v>
      </c>
    </row>
    <row r="71" spans="1:6" x14ac:dyDescent="0.25">
      <c r="A71" s="15" t="s">
        <v>292</v>
      </c>
      <c r="B71" s="27">
        <v>34</v>
      </c>
      <c r="C71" s="15" t="s">
        <v>292</v>
      </c>
      <c r="D71" s="14" t="s">
        <v>186</v>
      </c>
      <c r="E71" s="14" t="s">
        <v>325</v>
      </c>
      <c r="F71" s="14" t="s">
        <v>216</v>
      </c>
    </row>
    <row r="72" spans="1:6" x14ac:dyDescent="0.25">
      <c r="A72" s="15" t="s">
        <v>293</v>
      </c>
      <c r="B72" s="27">
        <v>35</v>
      </c>
      <c r="C72" s="15" t="s">
        <v>293</v>
      </c>
      <c r="D72" s="14" t="s">
        <v>191</v>
      </c>
      <c r="E72" s="14" t="s">
        <v>326</v>
      </c>
      <c r="F72" s="14" t="s">
        <v>217</v>
      </c>
    </row>
    <row r="73" spans="1:6" x14ac:dyDescent="0.25">
      <c r="A73" s="15" t="s">
        <v>294</v>
      </c>
      <c r="B73" s="27">
        <v>38</v>
      </c>
      <c r="C73" s="15" t="s">
        <v>294</v>
      </c>
      <c r="D73" s="14" t="s">
        <v>184</v>
      </c>
      <c r="E73" s="14" t="s">
        <v>327</v>
      </c>
      <c r="F73" s="14" t="s">
        <v>218</v>
      </c>
    </row>
    <row r="74" spans="1:6" x14ac:dyDescent="0.25">
      <c r="A74" s="15" t="s">
        <v>295</v>
      </c>
      <c r="B74" s="27">
        <v>39</v>
      </c>
      <c r="C74" s="15" t="s">
        <v>295</v>
      </c>
      <c r="D74" s="14" t="s">
        <v>189</v>
      </c>
      <c r="E74" s="14" t="s">
        <v>328</v>
      </c>
      <c r="F74" s="14" t="s">
        <v>219</v>
      </c>
    </row>
    <row r="75" spans="1:6" x14ac:dyDescent="0.25">
      <c r="A75" s="15" t="s">
        <v>296</v>
      </c>
      <c r="B75" s="27">
        <v>87</v>
      </c>
      <c r="C75" s="15" t="s">
        <v>296</v>
      </c>
      <c r="D75" s="14" t="s">
        <v>186</v>
      </c>
      <c r="E75" s="14" t="s">
        <v>329</v>
      </c>
      <c r="F75" s="14" t="s">
        <v>220</v>
      </c>
    </row>
    <row r="76" spans="1:6" x14ac:dyDescent="0.25">
      <c r="A76" s="15" t="s">
        <v>297</v>
      </c>
      <c r="B76" s="27">
        <v>44</v>
      </c>
      <c r="C76" s="15" t="s">
        <v>297</v>
      </c>
      <c r="D76" s="14" t="s">
        <v>188</v>
      </c>
      <c r="E76" s="14" t="s">
        <v>330</v>
      </c>
      <c r="F76" s="14" t="s">
        <v>221</v>
      </c>
    </row>
    <row r="77" spans="1:6" x14ac:dyDescent="0.25">
      <c r="A77" s="15" t="s">
        <v>298</v>
      </c>
      <c r="B77" s="27">
        <v>42</v>
      </c>
      <c r="C77" s="15" t="s">
        <v>298</v>
      </c>
      <c r="D77" s="14" t="s">
        <v>190</v>
      </c>
      <c r="E77" s="14" t="s">
        <v>331</v>
      </c>
      <c r="F77" s="14" t="s">
        <v>222</v>
      </c>
    </row>
    <row r="78" spans="1:6" x14ac:dyDescent="0.25">
      <c r="A78" s="15" t="s">
        <v>299</v>
      </c>
      <c r="B78" s="27">
        <v>7</v>
      </c>
      <c r="C78" s="15" t="s">
        <v>299</v>
      </c>
      <c r="D78" s="14" t="s">
        <v>184</v>
      </c>
      <c r="E78" s="14" t="s">
        <v>332</v>
      </c>
      <c r="F78" s="14" t="s">
        <v>198</v>
      </c>
    </row>
    <row r="79" spans="1:6" x14ac:dyDescent="0.25">
      <c r="A79" s="15" t="s">
        <v>300</v>
      </c>
      <c r="B79" s="27">
        <v>65</v>
      </c>
      <c r="C79" s="15" t="s">
        <v>300</v>
      </c>
      <c r="D79" s="14" t="s">
        <v>190</v>
      </c>
      <c r="E79" s="14" t="s">
        <v>227</v>
      </c>
      <c r="F79" s="14" t="s">
        <v>228</v>
      </c>
    </row>
    <row r="80" spans="1:6" x14ac:dyDescent="0.25">
      <c r="A80" s="15" t="s">
        <v>301</v>
      </c>
      <c r="B80" s="27">
        <v>67</v>
      </c>
      <c r="C80" s="15" t="s">
        <v>301</v>
      </c>
      <c r="D80" s="14" t="s">
        <v>189</v>
      </c>
      <c r="E80" s="14" t="s">
        <v>333</v>
      </c>
      <c r="F80" s="14" t="s">
        <v>229</v>
      </c>
    </row>
    <row r="81" spans="1:6" x14ac:dyDescent="0.25">
      <c r="A81" s="15" t="s">
        <v>302</v>
      </c>
      <c r="B81" s="27">
        <v>81</v>
      </c>
      <c r="C81" s="15" t="s">
        <v>302</v>
      </c>
      <c r="D81" s="14" t="s">
        <v>188</v>
      </c>
      <c r="E81" s="14" t="s">
        <v>334</v>
      </c>
      <c r="F81" s="14" t="s">
        <v>230</v>
      </c>
    </row>
    <row r="82" spans="1:6" x14ac:dyDescent="0.25">
      <c r="A82" s="15" t="s">
        <v>303</v>
      </c>
      <c r="B82" s="27">
        <v>85</v>
      </c>
      <c r="C82" s="15" t="s">
        <v>303</v>
      </c>
      <c r="D82" s="14" t="s">
        <v>186</v>
      </c>
      <c r="E82" s="14" t="s">
        <v>225</v>
      </c>
      <c r="F82" s="14" t="s">
        <v>226</v>
      </c>
    </row>
    <row r="83" spans="1:6" x14ac:dyDescent="0.25">
      <c r="A83" s="15" t="s">
        <v>304</v>
      </c>
      <c r="B83" s="27">
        <v>84</v>
      </c>
      <c r="C83" s="15" t="s">
        <v>304</v>
      </c>
      <c r="D83" s="14" t="s">
        <v>188</v>
      </c>
      <c r="E83" s="14" t="s">
        <v>223</v>
      </c>
      <c r="F83" s="14" t="s">
        <v>224</v>
      </c>
    </row>
    <row r="84" spans="1:6" x14ac:dyDescent="0.25">
      <c r="A84" s="15" t="s">
        <v>335</v>
      </c>
      <c r="B84" s="27">
        <v>26</v>
      </c>
      <c r="C84" s="15" t="s">
        <v>335</v>
      </c>
      <c r="D84" s="14" t="s">
        <v>184</v>
      </c>
      <c r="E84" s="14" t="s">
        <v>231</v>
      </c>
      <c r="F84" s="14" t="s">
        <v>232</v>
      </c>
    </row>
    <row r="85" spans="1:6" x14ac:dyDescent="0.25">
      <c r="A85" s="15" t="s">
        <v>305</v>
      </c>
      <c r="B85" s="27">
        <v>86</v>
      </c>
      <c r="C85" s="15" t="s">
        <v>305</v>
      </c>
      <c r="D85" s="14" t="s">
        <v>191</v>
      </c>
      <c r="E85" s="14" t="s">
        <v>233</v>
      </c>
      <c r="F85" s="14" t="s">
        <v>234</v>
      </c>
    </row>
    <row r="86" spans="1:6" x14ac:dyDescent="0.25">
      <c r="A86" s="15" t="s">
        <v>306</v>
      </c>
      <c r="B86" s="27">
        <v>68</v>
      </c>
      <c r="C86" s="15" t="s">
        <v>306</v>
      </c>
      <c r="D86" s="14" t="s">
        <v>185</v>
      </c>
      <c r="E86" s="14" t="s">
        <v>235</v>
      </c>
      <c r="F86" s="14" t="s">
        <v>236</v>
      </c>
    </row>
    <row r="87" spans="1:6" x14ac:dyDescent="0.25">
      <c r="A87" s="15" t="s">
        <v>307</v>
      </c>
      <c r="B87" s="27">
        <v>66</v>
      </c>
      <c r="C87" s="15" t="s">
        <v>307</v>
      </c>
      <c r="D87" s="14" t="s">
        <v>192</v>
      </c>
      <c r="E87" s="14" t="s">
        <v>237</v>
      </c>
      <c r="F87" s="14" t="s">
        <v>238</v>
      </c>
    </row>
    <row r="88" spans="1:6" x14ac:dyDescent="0.25">
      <c r="A88" s="15" t="s">
        <v>28</v>
      </c>
      <c r="B88" s="27">
        <v>96</v>
      </c>
      <c r="C88" s="15" t="s">
        <v>28</v>
      </c>
      <c r="D88" s="14" t="s">
        <v>184</v>
      </c>
      <c r="E88" s="14" t="s">
        <v>80</v>
      </c>
      <c r="F88" s="14" t="s">
        <v>274</v>
      </c>
    </row>
    <row r="89" spans="1:6" x14ac:dyDescent="0.25">
      <c r="A89" s="31"/>
    </row>
  </sheetData>
  <sheetProtection algorithmName="SHA-512" hashValue="xs+9kurPkADTcqHfrE7VF40I8npjo45WMWAwA3T62Olb0cBfgEnx81zgqIRAaJBfVU/8So2rP6xJQG3AUIWYug==" saltValue="O7FdN15A8xmwDBIBV+MeYw==" spinCount="100000" sheet="1" objects="1" scenarios="1"/>
  <sortState ref="B2:E55">
    <sortCondition ref="B1"/>
  </sortState>
  <hyperlinks>
    <hyperlink ref="C7" location="DIRAF!A1" display="DIRAF"/>
    <hyperlink ref="C12" location="DEAMA!A1" display="DEAMA"/>
    <hyperlink ref="C13" location="DEARA!A1" display="DEARA"/>
    <hyperlink ref="C14" location="DECAQ!A1" display="DECAQ"/>
    <hyperlink ref="C15" location="DECAS!A1" display="DECAS"/>
    <hyperlink ref="C16" location="DECES!A1" display="DECES"/>
    <hyperlink ref="C17" location="DECHO!A1" display="DECHO"/>
    <hyperlink ref="C18" location="DECUN!A1" display="DECUN"/>
    <hyperlink ref="C19" location="DEGUA!A1" display="DEGUA"/>
    <hyperlink ref="C20" location="DEGUN!A1" display="DEGUN"/>
    <hyperlink ref="C21" location="DEGUV!A1" display="DEGUV"/>
    <hyperlink ref="C22" location="DEPUY!A1" display="DEPUY"/>
    <hyperlink ref="C23" location="DEQUI!A1" display="DEQUI"/>
    <hyperlink ref="C24" location="DESAP!A1" display="DESAP"/>
    <hyperlink ref="C25" location="DESUC!A1" display="DESUC"/>
    <hyperlink ref="C26" location="DEURA!A1" display="DEURA"/>
    <hyperlink ref="C27" location="DEVIC!A1" display="DEVIC"/>
    <hyperlink ref="C6" location="DIASE!A1" display="DIASE"/>
    <hyperlink ref="C8" location="DIBIE!A1" display="DIBIE"/>
    <hyperlink ref="C37" location="DICAR!A1" display="DICAR"/>
    <hyperlink ref="C4" location="DIJIN!A1" display="DIJIN"/>
    <hyperlink ref="C43" location="DINAE!A1" display="DINAE"/>
    <hyperlink ref="C5" location="DIPOL!A1" display="DIPOL"/>
    <hyperlink ref="C42" location="DIPRO!A1" display="DIPRO"/>
    <hyperlink ref="C3" location="DIRAN!A1" display="DIRAN"/>
    <hyperlink ref="C35" location="DITRA!A1" display="DITRA"/>
    <hyperlink ref="C36" location="ECSAN!A1" display="ECSAN"/>
    <hyperlink ref="C34" location="ESAVI!A1" display="ESAVI"/>
    <hyperlink ref="C29" location="ESBOL!A1" display="ESBOL"/>
    <hyperlink ref="C30" location="ESCAR!A1" display="ESCAR"/>
    <hyperlink ref="C31" location="ESJIM!A1" display="ESJIM"/>
    <hyperlink ref="C28" location="ESPOL!A1" display="ESPOL"/>
    <hyperlink ref="C32" location="ESSUM!A1" display="ESSUM"/>
    <hyperlink ref="C33" location="ESVEL!A1" display="ESVEL"/>
    <hyperlink ref="C39" location="MEBAR!A1" display="MEBAR"/>
    <hyperlink ref="C9" location="MEBOG!A1" display="MEBOG"/>
    <hyperlink ref="C40" location="MEBUC!A1" display="MEBUC"/>
    <hyperlink ref="C10" location="MECAL!A1" display="MECAL"/>
    <hyperlink ref="C38" location="MECAR!A1" display="MECAR"/>
    <hyperlink ref="C41" location="MECUC!A1" display="MECUC"/>
    <hyperlink ref="C49" location="MEMAZ!A1" display="MEMAZ"/>
    <hyperlink ref="C50" location="MEMOT!A1" display="MEMOT"/>
    <hyperlink ref="C51" location="MENEV!A1" display="MENEV"/>
    <hyperlink ref="C52" location="MEPAS!A1" display="MEPAS"/>
    <hyperlink ref="C44" location="MEPER!A1" display="MEPER"/>
    <hyperlink ref="C47" location="MESAN!A1" display="MESAN"/>
    <hyperlink ref="C45" location="METIB!A1" display="METIB"/>
    <hyperlink ref="C53" location="METUN!A1" display="METUN"/>
    <hyperlink ref="C11" location="MEVAL!A1" display="MEVAL"/>
    <hyperlink ref="C46" location="MEVIL!A1" display="MEVIL"/>
    <hyperlink ref="C48" location="MEPOY!A1" display="MEPOY"/>
    <hyperlink ref="A7" location="DIRAF!A1" display="DIRAF"/>
    <hyperlink ref="A12" location="DEAMA!A1" display="DEAMA"/>
    <hyperlink ref="A13" location="DEARA!A1" display="DEARA"/>
    <hyperlink ref="A14" location="DECAQ!A1" display="DECAQ"/>
    <hyperlink ref="A15" location="DECAS!A1" display="DECAS"/>
    <hyperlink ref="A16" location="DECES!A1" display="DECES"/>
    <hyperlink ref="A17" location="DECHO!A1" display="DECHO"/>
    <hyperlink ref="A18" location="DECUN!A1" display="DECUN"/>
    <hyperlink ref="A19" location="DEGUA!A1" display="DEGUA"/>
    <hyperlink ref="A20" location="DEGUN!A1" display="DEGUN"/>
    <hyperlink ref="A21" location="DEGUV!A1" display="DEGUV"/>
    <hyperlink ref="A22" location="DEPUY!A1" display="DEPUY"/>
    <hyperlink ref="A23" location="DEQUI!A1" display="DEQUI"/>
    <hyperlink ref="A24" location="DESAP!A1" display="DESAP"/>
    <hyperlink ref="A25" location="DESUC!A1" display="DESUC"/>
    <hyperlink ref="A26" location="DEURA!A1" display="DEURA"/>
    <hyperlink ref="A27" location="DEVIC!A1" display="DEVIC"/>
    <hyperlink ref="A6" location="DIASE!A1" display="DIASE"/>
    <hyperlink ref="A8" location="DIBIE!A1" display="DIBIE"/>
    <hyperlink ref="A37" location="DICAR!A1" display="DICAR"/>
    <hyperlink ref="A4" location="DIJIN!A1" display="DIJIN"/>
    <hyperlink ref="A43" location="DINAE!A1" display="DINAE"/>
    <hyperlink ref="A5" location="DIPOL!A1" display="DIPOL"/>
    <hyperlink ref="A42" location="DIPRO!A1" display="DIPRO"/>
    <hyperlink ref="A3" location="DIRAN!A1" display="DIRAN"/>
    <hyperlink ref="A35" location="DITRA!A1" display="DITRA"/>
    <hyperlink ref="A36" location="ECSAN!A1" display="ECSAN"/>
    <hyperlink ref="A34" location="ESAVI!A1" display="ESAVI"/>
    <hyperlink ref="A29" location="ESBOL!A1" display="ESBOL"/>
    <hyperlink ref="A30" location="ESCAR!A1" display="ESCAR"/>
    <hyperlink ref="A31" location="ESJIM!A1" display="ESJIM"/>
    <hyperlink ref="A28" location="ESPOL!A1" display="ESPOL"/>
    <hyperlink ref="A32" location="ESSUM!A1" display="ESSUM"/>
    <hyperlink ref="A33" location="ESVEL!A1" display="ESVEL"/>
    <hyperlink ref="A39" location="MEBAR!A1" display="MEBAR"/>
    <hyperlink ref="A9" location="MEBOG!A1" display="MEBOG"/>
    <hyperlink ref="A40" location="MEBUC!A1" display="MEBUC"/>
    <hyperlink ref="A10" location="MECAL!A1" display="MECAL"/>
    <hyperlink ref="A38" location="MECAR!A1" display="MECAR"/>
    <hyperlink ref="A41" location="MECUC!A1" display="MECUC"/>
    <hyperlink ref="A49" location="MEMAZ!A1" display="MEMAZ"/>
    <hyperlink ref="A50" location="MEMOT!A1" display="MEMOT"/>
    <hyperlink ref="A51" location="MENEV!A1" display="MENEV"/>
    <hyperlink ref="A52" location="MEPAS!A1" display="MEPAS"/>
    <hyperlink ref="A44" location="MEPER!A1" display="MEPER"/>
    <hyperlink ref="A47" location="MESAN!A1" display="MESAN"/>
    <hyperlink ref="A45" location="METIB!A1" display="METIB"/>
    <hyperlink ref="A53" location="METUN!A1" display="METUN"/>
    <hyperlink ref="A11" location="MEVAL!A1" display="MEVAL"/>
    <hyperlink ref="A46" location="MEVIL!A1" display="MEVIL"/>
    <hyperlink ref="A48" location="MEPOY!A1" display="MEPOY"/>
  </hyperlinks>
  <pageMargins left="0.7" right="0.7" top="0.75" bottom="0.75" header="0.3" footer="0.3"/>
  <pageSetup orientation="portrait" verticalDpi="0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B70"/>
  <sheetViews>
    <sheetView zoomScale="85" zoomScaleNormal="85" workbookViewId="0">
      <selection activeCell="I26" sqref="I26"/>
    </sheetView>
  </sheetViews>
  <sheetFormatPr baseColWidth="10" defaultRowHeight="15" x14ac:dyDescent="0.25"/>
  <cols>
    <col min="1" max="1" width="35.7109375" style="24" customWidth="1"/>
    <col min="2" max="2" width="71.140625" customWidth="1"/>
  </cols>
  <sheetData>
    <row r="1" spans="1:2" ht="26.25" customHeight="1" x14ac:dyDescent="0.25">
      <c r="A1" s="94" t="s">
        <v>246</v>
      </c>
      <c r="B1" s="94"/>
    </row>
    <row r="3" spans="1:2" ht="27.75" customHeight="1" x14ac:dyDescent="0.25">
      <c r="A3" s="25" t="s">
        <v>137</v>
      </c>
      <c r="B3" s="16" t="s">
        <v>261</v>
      </c>
    </row>
    <row r="4" spans="1:2" x14ac:dyDescent="0.25">
      <c r="A4" s="25" t="s">
        <v>118</v>
      </c>
      <c r="B4" s="14" t="s">
        <v>241</v>
      </c>
    </row>
    <row r="5" spans="1:2" x14ac:dyDescent="0.25">
      <c r="A5" s="25" t="s">
        <v>119</v>
      </c>
      <c r="B5" s="14" t="s">
        <v>242</v>
      </c>
    </row>
    <row r="6" spans="1:2" x14ac:dyDescent="0.25">
      <c r="A6" s="25" t="s">
        <v>127</v>
      </c>
      <c r="B6" s="14" t="s">
        <v>262</v>
      </c>
    </row>
    <row r="7" spans="1:2" x14ac:dyDescent="0.25">
      <c r="A7" s="25" t="s">
        <v>128</v>
      </c>
      <c r="B7" s="14" t="s">
        <v>263</v>
      </c>
    </row>
    <row r="8" spans="1:2" x14ac:dyDescent="0.25">
      <c r="A8" s="25" t="s">
        <v>169</v>
      </c>
      <c r="B8" s="14" t="s">
        <v>243</v>
      </c>
    </row>
    <row r="9" spans="1:2" x14ac:dyDescent="0.25">
      <c r="A9" s="25" t="s">
        <v>170</v>
      </c>
      <c r="B9" s="14" t="s">
        <v>244</v>
      </c>
    </row>
    <row r="10" spans="1:2" x14ac:dyDescent="0.25">
      <c r="A10" s="25" t="s">
        <v>126</v>
      </c>
      <c r="B10" s="14"/>
    </row>
    <row r="11" spans="1:2" x14ac:dyDescent="0.25">
      <c r="A11" s="25" t="s">
        <v>171</v>
      </c>
      <c r="B11" s="14" t="s">
        <v>264</v>
      </c>
    </row>
    <row r="12" spans="1:2" x14ac:dyDescent="0.25">
      <c r="A12" s="25" t="s">
        <v>172</v>
      </c>
      <c r="B12" s="14" t="s">
        <v>265</v>
      </c>
    </row>
    <row r="13" spans="1:2" x14ac:dyDescent="0.25">
      <c r="A13" s="25" t="s">
        <v>173</v>
      </c>
      <c r="B13" s="14" t="s">
        <v>266</v>
      </c>
    </row>
    <row r="14" spans="1:2" x14ac:dyDescent="0.25">
      <c r="A14" s="25" t="s">
        <v>174</v>
      </c>
      <c r="B14" s="14" t="s">
        <v>245</v>
      </c>
    </row>
    <row r="16" spans="1:2" ht="23.25" x14ac:dyDescent="0.25">
      <c r="A16" s="94" t="s">
        <v>247</v>
      </c>
      <c r="B16" s="94"/>
    </row>
    <row r="19" spans="1:2" x14ac:dyDescent="0.25">
      <c r="A19" s="25" t="s">
        <v>134</v>
      </c>
      <c r="B19" s="16" t="s">
        <v>267</v>
      </c>
    </row>
    <row r="20" spans="1:2" x14ac:dyDescent="0.25">
      <c r="A20" s="25" t="s">
        <v>158</v>
      </c>
      <c r="B20" s="14" t="s">
        <v>178</v>
      </c>
    </row>
    <row r="21" spans="1:2" x14ac:dyDescent="0.25">
      <c r="A21" s="25" t="s">
        <v>125</v>
      </c>
      <c r="B21" s="14" t="s">
        <v>179</v>
      </c>
    </row>
    <row r="22" spans="1:2" x14ac:dyDescent="0.25">
      <c r="A22" s="25" t="s">
        <v>124</v>
      </c>
      <c r="B22" s="14" t="s">
        <v>180</v>
      </c>
    </row>
    <row r="23" spans="1:2" x14ac:dyDescent="0.25">
      <c r="A23" s="25" t="s">
        <v>268</v>
      </c>
      <c r="B23" s="14"/>
    </row>
    <row r="24" spans="1:2" x14ac:dyDescent="0.25">
      <c r="A24" s="25" t="s">
        <v>159</v>
      </c>
      <c r="B24" s="14" t="s">
        <v>177</v>
      </c>
    </row>
    <row r="25" spans="1:2" x14ac:dyDescent="0.25">
      <c r="A25" s="25" t="s">
        <v>161</v>
      </c>
      <c r="B25" s="14" t="s">
        <v>176</v>
      </c>
    </row>
    <row r="26" spans="1:2" x14ac:dyDescent="0.25">
      <c r="A26" s="25" t="s">
        <v>269</v>
      </c>
      <c r="B26" s="14" t="s">
        <v>175</v>
      </c>
    </row>
    <row r="27" spans="1:2" x14ac:dyDescent="0.25">
      <c r="A27" s="25" t="s">
        <v>160</v>
      </c>
      <c r="B27" s="14"/>
    </row>
    <row r="28" spans="1:2" x14ac:dyDescent="0.25">
      <c r="A28" s="25" t="s">
        <v>120</v>
      </c>
      <c r="B28" s="14"/>
    </row>
    <row r="30" spans="1:2" ht="23.25" x14ac:dyDescent="0.25">
      <c r="A30" s="94" t="s">
        <v>252</v>
      </c>
      <c r="B30" s="94"/>
    </row>
    <row r="32" spans="1:2" x14ac:dyDescent="0.25">
      <c r="A32" s="25" t="s">
        <v>251</v>
      </c>
      <c r="B32" s="16"/>
    </row>
    <row r="33" spans="1:2" x14ac:dyDescent="0.25">
      <c r="A33" s="25" t="s">
        <v>249</v>
      </c>
      <c r="B33" s="14"/>
    </row>
    <row r="34" spans="1:2" x14ac:dyDescent="0.25">
      <c r="A34" s="25" t="s">
        <v>260</v>
      </c>
      <c r="B34" s="14"/>
    </row>
    <row r="35" spans="1:2" x14ac:dyDescent="0.25">
      <c r="A35" s="25" t="s">
        <v>250</v>
      </c>
      <c r="B35" s="14"/>
    </row>
    <row r="38" spans="1:2" ht="23.25" x14ac:dyDescent="0.25">
      <c r="A38" s="94" t="s">
        <v>373</v>
      </c>
      <c r="B38" s="94"/>
    </row>
    <row r="40" spans="1:2" x14ac:dyDescent="0.25">
      <c r="A40" s="25" t="s">
        <v>123</v>
      </c>
      <c r="B40" s="16"/>
    </row>
    <row r="41" spans="1:2" x14ac:dyDescent="0.25">
      <c r="A41" s="25" t="s">
        <v>249</v>
      </c>
      <c r="B41" s="14"/>
    </row>
    <row r="42" spans="1:2" x14ac:dyDescent="0.25">
      <c r="A42" s="25" t="s">
        <v>260</v>
      </c>
      <c r="B42" s="14"/>
    </row>
    <row r="43" spans="1:2" x14ac:dyDescent="0.25">
      <c r="A43" s="25" t="s">
        <v>250</v>
      </c>
      <c r="B43" s="14"/>
    </row>
    <row r="45" spans="1:2" ht="23.25" x14ac:dyDescent="0.25">
      <c r="A45" s="94" t="s">
        <v>382</v>
      </c>
      <c r="B45" s="94"/>
    </row>
    <row r="48" spans="1:2" x14ac:dyDescent="0.25">
      <c r="A48" s="25" t="s">
        <v>381</v>
      </c>
    </row>
    <row r="49" spans="1:2" x14ac:dyDescent="0.25">
      <c r="A49" s="25" t="s">
        <v>383</v>
      </c>
    </row>
    <row r="50" spans="1:2" x14ac:dyDescent="0.25">
      <c r="A50" s="25" t="s">
        <v>384</v>
      </c>
    </row>
    <row r="51" spans="1:2" x14ac:dyDescent="0.25">
      <c r="A51" s="25" t="s">
        <v>385</v>
      </c>
    </row>
    <row r="52" spans="1:2" x14ac:dyDescent="0.25">
      <c r="A52" s="25" t="s">
        <v>386</v>
      </c>
    </row>
    <row r="53" spans="1:2" x14ac:dyDescent="0.25">
      <c r="A53" s="25" t="s">
        <v>387</v>
      </c>
    </row>
    <row r="54" spans="1:2" x14ac:dyDescent="0.25">
      <c r="A54" s="25" t="s">
        <v>388</v>
      </c>
    </row>
    <row r="55" spans="1:2" x14ac:dyDescent="0.25">
      <c r="A55" s="25" t="s">
        <v>389</v>
      </c>
    </row>
    <row r="56" spans="1:2" x14ac:dyDescent="0.25">
      <c r="A56" s="25" t="s">
        <v>390</v>
      </c>
    </row>
    <row r="57" spans="1:2" x14ac:dyDescent="0.25">
      <c r="A57" s="25" t="s">
        <v>391</v>
      </c>
    </row>
    <row r="58" spans="1:2" x14ac:dyDescent="0.25">
      <c r="A58" s="25" t="s">
        <v>392</v>
      </c>
    </row>
    <row r="59" spans="1:2" x14ac:dyDescent="0.25">
      <c r="A59" s="25" t="s">
        <v>393</v>
      </c>
    </row>
    <row r="64" spans="1:2" ht="23.25" x14ac:dyDescent="0.25">
      <c r="A64" s="94" t="s">
        <v>407</v>
      </c>
      <c r="B64" s="94"/>
    </row>
    <row r="66" spans="1:2" x14ac:dyDescent="0.25">
      <c r="A66" s="25" t="s">
        <v>137</v>
      </c>
      <c r="B66" s="16" t="s">
        <v>261</v>
      </c>
    </row>
    <row r="67" spans="1:2" x14ac:dyDescent="0.25">
      <c r="A67" s="25" t="s">
        <v>127</v>
      </c>
      <c r="B67" s="14" t="s">
        <v>155</v>
      </c>
    </row>
    <row r="68" spans="1:2" x14ac:dyDescent="0.25">
      <c r="A68" s="25" t="s">
        <v>128</v>
      </c>
      <c r="B68" s="14" t="s">
        <v>162</v>
      </c>
    </row>
    <row r="69" spans="1:2" x14ac:dyDescent="0.25">
      <c r="A69" s="25" t="s">
        <v>170</v>
      </c>
      <c r="B69" s="14" t="s">
        <v>154</v>
      </c>
    </row>
    <row r="70" spans="1:2" x14ac:dyDescent="0.25">
      <c r="A70" s="25" t="s">
        <v>126</v>
      </c>
      <c r="B70" s="14" t="s">
        <v>156</v>
      </c>
    </row>
  </sheetData>
  <sheetProtection algorithmName="SHA-512" hashValue="yM0VQUuLGA7oQQxNFOA2uWOwMk0XsPzT9xxN6bkaVG5L7Cn62Ji0YA++/UVRs2UMxiRVlNNCE1s2bT0gC4kQ7A==" saltValue="+OpUuPYJa/642Td3Gyfvxw==" spinCount="100000" sheet="1" objects="1" scenarios="1" autoFilter="0"/>
  <mergeCells count="6">
    <mergeCell ref="A64:B64"/>
    <mergeCell ref="A1:B1"/>
    <mergeCell ref="A16:B16"/>
    <mergeCell ref="A30:B30"/>
    <mergeCell ref="A38:B38"/>
    <mergeCell ref="A45:B4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AC97D77A75E941AA010AFFA8CBA2D0" ma:contentTypeVersion="0" ma:contentTypeDescription="Crear nuevo documento." ma:contentTypeScope="" ma:versionID="ee2e2cbb41e387586e81b6ebe3ad00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104D5C-9BF2-4CB5-AA73-5E7B9E3C30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AA211-6582-4A16-9F10-F750F6723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ADEBF2-78AA-4C69-BCD0-FDD461FA5341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GENERAL</vt:lpstr>
      <vt:lpstr>FICHA PRESEN</vt:lpstr>
      <vt:lpstr>UNIDADES</vt:lpstr>
      <vt:lpstr>CONVENCIONES</vt:lpstr>
      <vt:lpstr>UNIDADES!_FilterDatabase</vt:lpstr>
      <vt:lpstr>'FICHA PRESEN'!Área_de_impresión</vt:lpstr>
      <vt:lpstr>UNIDADES!Área_de_impresión</vt:lpstr>
      <vt:lpstr>'FICHA PRESEN'!Títulos_a_imprimir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DIRAF - YULESBY HERNANDEZ CANTILLO</dc:creator>
  <cp:lastModifiedBy>PT. Hamilton de Jesus Velasquez Collazos</cp:lastModifiedBy>
  <cp:lastPrinted>2018-05-02T15:38:13Z</cp:lastPrinted>
  <dcterms:created xsi:type="dcterms:W3CDTF">2018-04-27T15:58:59Z</dcterms:created>
  <dcterms:modified xsi:type="dcterms:W3CDTF">2020-01-18T15:39:13Z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0x0101002EAC97D77A75E941AA010AFFA8CBA2D0</vt:lpwstr>
  </property>
</Properties>
</file>